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EU &amp; Projekt\Team Investeringsordninger\Investeringsordninger\Økologisk investeringsstøtte\2022\Til tilskudsguiden\"/>
    </mc:Choice>
  </mc:AlternateContent>
  <bookViews>
    <workbookView xWindow="0" yWindow="0" windowWidth="23040" windowHeight="9195" activeTab="1"/>
  </bookViews>
  <sheets>
    <sheet name="Guide" sheetId="18" r:id="rId1"/>
    <sheet name="Svin" sheetId="17" r:id="rId2"/>
    <sheet name="Kvæg" sheetId="19" r:id="rId3"/>
    <sheet name="Frugt,bær og grønt" sheetId="21" r:id="rId4"/>
    <sheet name="Planteavl" sheetId="22" r:id="rId5"/>
    <sheet name="Æg &amp; Fjerkræ" sheetId="23" r:id="rId6"/>
    <sheet name="Får &amp; geder" sheetId="25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22" l="1"/>
  <c r="C56" i="17" l="1"/>
  <c r="F11" i="17"/>
  <c r="F10" i="17"/>
  <c r="H44" i="17" l="1"/>
  <c r="C44" i="25" l="1"/>
  <c r="C93" i="23"/>
  <c r="H5" i="23"/>
  <c r="F77" i="23"/>
  <c r="F10" i="23"/>
  <c r="F11" i="23" s="1"/>
  <c r="F5" i="23"/>
  <c r="C64" i="22"/>
  <c r="F51" i="22"/>
  <c r="F37" i="22"/>
  <c r="C75" i="21"/>
  <c r="F45" i="21"/>
  <c r="F41" i="21"/>
  <c r="F42" i="21" s="1"/>
  <c r="H87" i="19"/>
  <c r="C95" i="19"/>
  <c r="F64" i="19"/>
  <c r="F65" i="19" s="1"/>
  <c r="F6" i="19"/>
  <c r="F5" i="19"/>
  <c r="F48" i="17"/>
  <c r="H10" i="17"/>
  <c r="F12" i="17"/>
  <c r="H5" i="17"/>
  <c r="F6" i="17"/>
  <c r="F5" i="17"/>
  <c r="H36" i="25"/>
  <c r="F36" i="25"/>
  <c r="F37" i="25" s="1"/>
  <c r="H81" i="23"/>
  <c r="H85" i="23"/>
  <c r="F85" i="23"/>
  <c r="F86" i="23" s="1"/>
  <c r="F81" i="23"/>
  <c r="F82" i="23" s="1"/>
  <c r="F7" i="17" l="1"/>
  <c r="H77" i="23" l="1"/>
  <c r="F78" i="23"/>
  <c r="H40" i="23"/>
  <c r="H29" i="23"/>
  <c r="H24" i="23"/>
  <c r="H14" i="23"/>
  <c r="H18" i="21"/>
  <c r="H66" i="21"/>
  <c r="H31" i="21"/>
  <c r="H5" i="21"/>
  <c r="H45" i="22"/>
  <c r="H40" i="22"/>
  <c r="H9" i="22"/>
  <c r="F56" i="22"/>
  <c r="F55" i="22"/>
  <c r="F14" i="22"/>
  <c r="F15" i="22" s="1"/>
  <c r="F67" i="21"/>
  <c r="F66" i="21"/>
  <c r="H62" i="21"/>
  <c r="F62" i="21"/>
  <c r="F63" i="21" s="1"/>
  <c r="H48" i="17"/>
  <c r="F49" i="17"/>
  <c r="H40" i="17"/>
  <c r="F40" i="17"/>
  <c r="F41" i="17" s="1"/>
  <c r="F68" i="21" l="1"/>
  <c r="F57" i="22"/>
  <c r="F30" i="23"/>
  <c r="F25" i="23"/>
  <c r="F29" i="23"/>
  <c r="F54" i="23"/>
  <c r="F31" i="23" l="1"/>
  <c r="F44" i="17"/>
  <c r="H14" i="22" l="1"/>
  <c r="C48" i="18" l="1"/>
  <c r="F41" i="18"/>
  <c r="H40" i="18"/>
  <c r="F40" i="18"/>
  <c r="F37" i="18"/>
  <c r="H36" i="18"/>
  <c r="F36" i="18"/>
  <c r="H32" i="18"/>
  <c r="F32" i="18"/>
  <c r="F33" i="18" s="1"/>
  <c r="F28" i="18"/>
  <c r="F27" i="18"/>
  <c r="H26" i="18"/>
  <c r="F26" i="18"/>
  <c r="F29" i="18" s="1"/>
  <c r="F22" i="18"/>
  <c r="H21" i="18"/>
  <c r="F21" i="18"/>
  <c r="F23" i="18" s="1"/>
  <c r="F17" i="18"/>
  <c r="F16" i="18"/>
  <c r="H15" i="18"/>
  <c r="F15" i="18"/>
  <c r="F18" i="18" s="1"/>
  <c r="F12" i="18"/>
  <c r="F11" i="18"/>
  <c r="H10" i="18"/>
  <c r="F10" i="18"/>
  <c r="F7" i="18"/>
  <c r="F6" i="18"/>
  <c r="H5" i="18"/>
  <c r="C44" i="18" s="1"/>
  <c r="F5" i="18"/>
  <c r="F5" i="25"/>
  <c r="H5" i="25"/>
  <c r="F23" i="22"/>
  <c r="F24" i="22" s="1"/>
  <c r="H23" i="22"/>
  <c r="F5" i="22"/>
  <c r="F6" i="22" s="1"/>
  <c r="H5" i="22"/>
  <c r="F9" i="22"/>
  <c r="F21" i="17"/>
  <c r="H21" i="17"/>
  <c r="H58" i="21"/>
  <c r="F58" i="21"/>
  <c r="F59" i="21" s="1"/>
  <c r="H9" i="19"/>
  <c r="H64" i="23"/>
  <c r="C49" i="18" l="1"/>
  <c r="C43" i="18"/>
  <c r="C45" i="18" s="1"/>
  <c r="C46" i="18" s="1"/>
  <c r="H54" i="23"/>
  <c r="F20" i="23"/>
  <c r="F15" i="23"/>
  <c r="F47" i="22"/>
  <c r="F28" i="22"/>
  <c r="F46" i="21" l="1"/>
  <c r="F47" i="21" s="1"/>
  <c r="F6" i="21"/>
  <c r="F74" i="19"/>
  <c r="F55" i="19"/>
  <c r="F22" i="17" l="1"/>
  <c r="F23" i="17" s="1"/>
  <c r="F32" i="25"/>
  <c r="H31" i="25"/>
  <c r="F31" i="25"/>
  <c r="H27" i="25"/>
  <c r="F27" i="25"/>
  <c r="F28" i="25" s="1"/>
  <c r="H23" i="25"/>
  <c r="F23" i="25"/>
  <c r="F24" i="25" s="1"/>
  <c r="F19" i="25"/>
  <c r="H18" i="25"/>
  <c r="F18" i="25"/>
  <c r="H14" i="25"/>
  <c r="F14" i="25"/>
  <c r="F15" i="25" s="1"/>
  <c r="H10" i="25"/>
  <c r="F10" i="25"/>
  <c r="F11" i="25" s="1"/>
  <c r="F6" i="25"/>
  <c r="C40" i="25" l="1"/>
  <c r="C45" i="25" s="1"/>
  <c r="F33" i="25"/>
  <c r="F7" i="25"/>
  <c r="F20" i="25"/>
  <c r="C39" i="25" l="1"/>
  <c r="C41" i="25" s="1"/>
  <c r="C42" i="25" s="1"/>
  <c r="H73" i="23" l="1"/>
  <c r="F73" i="23"/>
  <c r="F74" i="23" s="1"/>
  <c r="H69" i="23"/>
  <c r="F69" i="23"/>
  <c r="F70" i="23" s="1"/>
  <c r="F65" i="23"/>
  <c r="F64" i="23"/>
  <c r="F66" i="23" s="1"/>
  <c r="F60" i="23"/>
  <c r="H59" i="23"/>
  <c r="F59" i="23"/>
  <c r="F55" i="23"/>
  <c r="F56" i="23" s="1"/>
  <c r="H50" i="23"/>
  <c r="F50" i="23"/>
  <c r="F51" i="23" s="1"/>
  <c r="F46" i="23"/>
  <c r="F47" i="23" s="1"/>
  <c r="H46" i="23"/>
  <c r="F42" i="23"/>
  <c r="F41" i="23"/>
  <c r="F40" i="23"/>
  <c r="F36" i="23"/>
  <c r="F35" i="23"/>
  <c r="H34" i="23"/>
  <c r="F34" i="23"/>
  <c r="F24" i="23"/>
  <c r="F26" i="23" s="1"/>
  <c r="H19" i="23"/>
  <c r="F19" i="23"/>
  <c r="F21" i="23" s="1"/>
  <c r="F14" i="23"/>
  <c r="F16" i="23" s="1"/>
  <c r="H10" i="23"/>
  <c r="F61" i="23" l="1"/>
  <c r="F43" i="23"/>
  <c r="F37" i="23"/>
  <c r="C89" i="23"/>
  <c r="C94" i="23" s="1"/>
  <c r="F6" i="23"/>
  <c r="F7" i="23" s="1"/>
  <c r="C88" i="23" l="1"/>
  <c r="C90" i="23" s="1"/>
  <c r="H51" i="22"/>
  <c r="F52" i="22"/>
  <c r="F46" i="22"/>
  <c r="F48" i="22" s="1"/>
  <c r="F45" i="22"/>
  <c r="F41" i="22"/>
  <c r="F40" i="22"/>
  <c r="H36" i="22"/>
  <c r="F36" i="22"/>
  <c r="H32" i="22"/>
  <c r="F32" i="22"/>
  <c r="F33" i="22" s="1"/>
  <c r="H27" i="22"/>
  <c r="F27" i="22"/>
  <c r="F29" i="22" s="1"/>
  <c r="F19" i="22"/>
  <c r="H18" i="22"/>
  <c r="F18" i="22"/>
  <c r="F10" i="22"/>
  <c r="F11" i="22" s="1"/>
  <c r="C60" i="22" l="1"/>
  <c r="C65" i="22" s="1"/>
  <c r="F42" i="22"/>
  <c r="C91" i="23"/>
  <c r="F20" i="22"/>
  <c r="C59" i="22" s="1"/>
  <c r="C61" i="22" l="1"/>
  <c r="H54" i="21"/>
  <c r="F54" i="21"/>
  <c r="F55" i="21" s="1"/>
  <c r="H45" i="21"/>
  <c r="H41" i="21"/>
  <c r="C62" i="22" l="1"/>
  <c r="H36" i="21" l="1"/>
  <c r="F37" i="21"/>
  <c r="F36" i="21"/>
  <c r="F32" i="21"/>
  <c r="F31" i="21"/>
  <c r="H27" i="21"/>
  <c r="F27" i="21"/>
  <c r="F28" i="21" s="1"/>
  <c r="H23" i="21"/>
  <c r="F23" i="21"/>
  <c r="F24" i="21" s="1"/>
  <c r="H14" i="21"/>
  <c r="F14" i="21"/>
  <c r="F15" i="21" s="1"/>
  <c r="H10" i="21"/>
  <c r="F10" i="21"/>
  <c r="F11" i="21" s="1"/>
  <c r="F5" i="21"/>
  <c r="F7" i="21" s="1"/>
  <c r="F38" i="21" l="1"/>
  <c r="F33" i="21"/>
  <c r="F87" i="19"/>
  <c r="F88" i="19" s="1"/>
  <c r="H83" i="19"/>
  <c r="F83" i="19"/>
  <c r="F84" i="19" s="1"/>
  <c r="F79" i="19"/>
  <c r="H78" i="19"/>
  <c r="F78" i="19"/>
  <c r="H73" i="19"/>
  <c r="F73" i="19"/>
  <c r="F75" i="19" s="1"/>
  <c r="F80" i="19" l="1"/>
  <c r="F69" i="19"/>
  <c r="H68" i="19"/>
  <c r="F68" i="19"/>
  <c r="F70" i="19" s="1"/>
  <c r="H64" i="19"/>
  <c r="H59" i="19"/>
  <c r="F60" i="19"/>
  <c r="F59" i="19"/>
  <c r="F61" i="19" s="1"/>
  <c r="H54" i="19"/>
  <c r="F54" i="19"/>
  <c r="F56" i="19" s="1"/>
  <c r="H50" i="21" l="1"/>
  <c r="C71" i="21" s="1"/>
  <c r="C76" i="21" s="1"/>
  <c r="F50" i="21"/>
  <c r="F19" i="21"/>
  <c r="F18" i="21"/>
  <c r="F20" i="21" s="1"/>
  <c r="F51" i="21" l="1"/>
  <c r="C70" i="21" s="1"/>
  <c r="C72" i="21" l="1"/>
  <c r="C73" i="21" s="1"/>
  <c r="H49" i="19"/>
  <c r="F50" i="19"/>
  <c r="F49" i="19"/>
  <c r="H45" i="19"/>
  <c r="F45" i="19"/>
  <c r="F46" i="19" s="1"/>
  <c r="H37" i="19"/>
  <c r="F51" i="19" l="1"/>
  <c r="H23" i="19"/>
  <c r="F24" i="19"/>
  <c r="H41" i="19" l="1"/>
  <c r="F41" i="19"/>
  <c r="F42" i="19" s="1"/>
  <c r="F37" i="19"/>
  <c r="F38" i="19" s="1"/>
  <c r="H33" i="19"/>
  <c r="F33" i="19"/>
  <c r="F34" i="19" s="1"/>
  <c r="F29" i="19"/>
  <c r="H28" i="19"/>
  <c r="F28" i="19"/>
  <c r="F30" i="19" s="1"/>
  <c r="F23" i="19"/>
  <c r="F25" i="19" s="1"/>
  <c r="F19" i="19"/>
  <c r="H18" i="19"/>
  <c r="F18" i="19"/>
  <c r="H14" i="19"/>
  <c r="F14" i="19"/>
  <c r="F15" i="19" s="1"/>
  <c r="F10" i="19"/>
  <c r="F9" i="19"/>
  <c r="F11" i="19" s="1"/>
  <c r="H5" i="19"/>
  <c r="F20" i="19" l="1"/>
  <c r="C91" i="19"/>
  <c r="C90" i="19"/>
  <c r="H15" i="17"/>
  <c r="F45" i="17"/>
  <c r="H26" i="17"/>
  <c r="F28" i="17"/>
  <c r="F27" i="17"/>
  <c r="F26" i="17"/>
  <c r="H36" i="17"/>
  <c r="F36" i="17"/>
  <c r="F37" i="17" s="1"/>
  <c r="H32" i="17"/>
  <c r="F32" i="17"/>
  <c r="F33" i="17" s="1"/>
  <c r="F17" i="17"/>
  <c r="F16" i="17"/>
  <c r="F15" i="17"/>
  <c r="F29" i="17" l="1"/>
  <c r="C52" i="17"/>
  <c r="C57" i="17" s="1"/>
  <c r="F18" i="17"/>
  <c r="C92" i="19"/>
  <c r="C93" i="19" s="1"/>
  <c r="C96" i="19"/>
  <c r="C51" i="17" l="1"/>
  <c r="C53" i="17" s="1"/>
  <c r="C54" i="17" s="1"/>
</calcChain>
</file>

<file path=xl/sharedStrings.xml><?xml version="1.0" encoding="utf-8"?>
<sst xmlns="http://schemas.openxmlformats.org/spreadsheetml/2006/main" count="768" uniqueCount="270">
  <si>
    <t xml:space="preserve">Omkostningseffektivitet </t>
  </si>
  <si>
    <t>Prioriteringsscore</t>
  </si>
  <si>
    <t>Element tilskudsgrundlag</t>
  </si>
  <si>
    <t>Samlet tilskudsgrundlag</t>
  </si>
  <si>
    <t>Tilskudsgrundlag</t>
  </si>
  <si>
    <t>1.1</t>
  </si>
  <si>
    <t>1.2</t>
  </si>
  <si>
    <t>1.3</t>
  </si>
  <si>
    <t>1.4</t>
  </si>
  <si>
    <t>1.5</t>
  </si>
  <si>
    <t>1.6</t>
  </si>
  <si>
    <t>Standardomkostning pr</t>
  </si>
  <si>
    <t>Standardeffekter</t>
  </si>
  <si>
    <t>Standardeffekt, i hele levetiden
(kr/antal enheder)</t>
  </si>
  <si>
    <t>Teknologinavn</t>
  </si>
  <si>
    <t>Tilskudsgrundlag i alt</t>
  </si>
  <si>
    <t>Antal</t>
  </si>
  <si>
    <t>Standardeffekt i alt</t>
  </si>
  <si>
    <t>Samlet standardeffekt</t>
  </si>
  <si>
    <t>Udstyr til indhegning</t>
  </si>
  <si>
    <t>Startpris pr. enhed</t>
  </si>
  <si>
    <t>pr. enhed</t>
  </si>
  <si>
    <t>Halmstrøelsesmaskine til hytter og stalde</t>
  </si>
  <si>
    <t>Fastpris pr. enhed</t>
  </si>
  <si>
    <t>pr. drejelig tud</t>
  </si>
  <si>
    <t>Moderne farehytte</t>
  </si>
  <si>
    <t>pr. solskærm</t>
  </si>
  <si>
    <t>pr. forgård</t>
  </si>
  <si>
    <t>Afskalningsanlæg</t>
  </si>
  <si>
    <t>Frostfri drikkevandsforsyning med solceller/batteri</t>
  </si>
  <si>
    <t>1.7</t>
  </si>
  <si>
    <t>Frostfri drikkevandsforsyning med elforsyning</t>
  </si>
  <si>
    <t>1.8</t>
  </si>
  <si>
    <t>Sensorovervågning af temperatur og luftfugtighed i lagre</t>
  </si>
  <si>
    <t>Strøelsesanlæg - hængebane til dybstrøelsessystemer</t>
  </si>
  <si>
    <t>Fastpris pr. valgfri enhed - Opriver til bigballer- og rundballer</t>
  </si>
  <si>
    <t>Fastpris pr. valgfri enhed - Opriver til minibigballer</t>
  </si>
  <si>
    <t>Fastpris pr. valgfri enhed - Solskærm</t>
  </si>
  <si>
    <t>Fastpris pr. valgfri enhed - Forgård</t>
  </si>
  <si>
    <t>Fastpris pr. valgfri enhed - Drejelig tud</t>
  </si>
  <si>
    <t>enhed</t>
  </si>
  <si>
    <t>Teknologi 
nr.</t>
  </si>
  <si>
    <t>pr. opriver</t>
  </si>
  <si>
    <t>2.1</t>
  </si>
  <si>
    <t>pr. retning</t>
  </si>
  <si>
    <t>2.2</t>
  </si>
  <si>
    <t>Selektionsudstyr i tilknytning til malkerobot.</t>
  </si>
  <si>
    <t>2.3</t>
  </si>
  <si>
    <t>Intelligent system til at skræmme skadevoldende fugle</t>
  </si>
  <si>
    <t>2.4</t>
  </si>
  <si>
    <t>Kameraovervågning af husdyr i stald</t>
  </si>
  <si>
    <t>pr. kamera</t>
  </si>
  <si>
    <t>2.5</t>
  </si>
  <si>
    <t>Etablering af drivvej</t>
  </si>
  <si>
    <t>pr. m2 drivvej</t>
  </si>
  <si>
    <t>2.6</t>
  </si>
  <si>
    <t>Mælketaxa og pasteuriseringsudstyr</t>
  </si>
  <si>
    <t>Løbende pris pr. obligatorisk enhed - Merpris pr. retning</t>
  </si>
  <si>
    <t>Løbende pris pr. obligatorisk enhed - Kamera</t>
  </si>
  <si>
    <t>Løbende pris pr. obligatorisk enhed - m2 drivvej</t>
  </si>
  <si>
    <t>pr. liter pasteuriseringstank</t>
  </si>
  <si>
    <t>2.7</t>
  </si>
  <si>
    <t>Robotudmugning</t>
  </si>
  <si>
    <t>2.8</t>
  </si>
  <si>
    <t>Udstyr til management af fodring og optimering af køernes ydelse</t>
  </si>
  <si>
    <t>2.9</t>
  </si>
  <si>
    <t>2.10</t>
  </si>
  <si>
    <t xml:space="preserve">Bugseret eller bagmonteret strømaskine </t>
  </si>
  <si>
    <t>2.11</t>
  </si>
  <si>
    <t>Selvkørende strømaskine</t>
  </si>
  <si>
    <t>Løbende pris pr. obligatorisk enhed - m3</t>
  </si>
  <si>
    <t>Løbende pris pr. obligatorisk enhed - Pasteuriseringstank</t>
  </si>
  <si>
    <t>Antal teknologier</t>
  </si>
  <si>
    <t>3.4</t>
  </si>
  <si>
    <t>Ukrudtsbrænder med energioptimeret teknik for ukrudtsbrænding</t>
  </si>
  <si>
    <t xml:space="preserve">pr. meter arbejdsbredde </t>
  </si>
  <si>
    <t xml:space="preserve">Løbende pris pr. obligatorisk enhed - Merpris arbejdsbredde </t>
  </si>
  <si>
    <t>3.12</t>
  </si>
  <si>
    <t>Dyrkningstunnel til beskyttet produktion</t>
  </si>
  <si>
    <t>pr. m2 tunnel</t>
  </si>
  <si>
    <t>2.12</t>
  </si>
  <si>
    <t xml:space="preserve">System til råmælkshåndtering </t>
  </si>
  <si>
    <t>2.13</t>
  </si>
  <si>
    <t>Transport af kreaturer med mobil fangfold</t>
  </si>
  <si>
    <t>Løbende pris pr. obligatorisk enhed - Ladlængde</t>
  </si>
  <si>
    <t>2.14</t>
  </si>
  <si>
    <t>Udfodring af frisk græs i stalden</t>
  </si>
  <si>
    <t>2.15</t>
  </si>
  <si>
    <t>2.16</t>
  </si>
  <si>
    <t>2.17</t>
  </si>
  <si>
    <t>Stationær eller bugseret fuldfoderblandeanlæg</t>
  </si>
  <si>
    <t>løbende pris pr. obligatorisk enhed - m3 blander</t>
  </si>
  <si>
    <t>pr. m3 blander</t>
  </si>
  <si>
    <t>2.18</t>
  </si>
  <si>
    <t>Sandvasker</t>
  </si>
  <si>
    <t>pr. sandvasker</t>
  </si>
  <si>
    <t>2.19</t>
  </si>
  <si>
    <t>Mobil foderhæk</t>
  </si>
  <si>
    <t>pr. foderhæk</t>
  </si>
  <si>
    <t>Mobilt kalveskjul</t>
  </si>
  <si>
    <t>pr. kalveskjul</t>
  </si>
  <si>
    <t>Gennemsnitlig effekt</t>
  </si>
  <si>
    <t>3.1</t>
  </si>
  <si>
    <t>Lagringskasse til CA-lagring</t>
  </si>
  <si>
    <t>pr. lagringskasse</t>
  </si>
  <si>
    <t>pr. meter ladlængde</t>
  </si>
  <si>
    <t>3.2</t>
  </si>
  <si>
    <t>Markiser (regntag) til beskyttelse mod regn i en hektar enkeltrækker</t>
  </si>
  <si>
    <t>pr. ha med markise</t>
  </si>
  <si>
    <t>3.3</t>
  </si>
  <si>
    <t>Markiser (regntag) til beskyttelse mod regn i en hektar af flere rækker</t>
  </si>
  <si>
    <t>3.5</t>
  </si>
  <si>
    <t>Gardinanlæg til isolering af væksthuse - etlags</t>
  </si>
  <si>
    <t>pr. m2 væksthus</t>
  </si>
  <si>
    <t>3.6</t>
  </si>
  <si>
    <t>Gardinanlæg til isolering af væksthuse - tolags</t>
  </si>
  <si>
    <t>3.7</t>
  </si>
  <si>
    <t>Traktormonteret lugerobot til mekanisk ukrudtsbekæmpelse</t>
  </si>
  <si>
    <t>Løbende pris pr. obligatorisk enhed - Rækker</t>
  </si>
  <si>
    <t>pr. række</t>
  </si>
  <si>
    <t>3.8</t>
  </si>
  <si>
    <t>3.9</t>
  </si>
  <si>
    <t>Kompostvender</t>
  </si>
  <si>
    <t>Løbende pris pr. obligatorisk enhed - m3/h</t>
  </si>
  <si>
    <t>pr. m3/h</t>
  </si>
  <si>
    <t>3.10</t>
  </si>
  <si>
    <t>Autostyring af redskab til mekanisk ukrudtsbekæmpelse med GPS</t>
  </si>
  <si>
    <t>3.11</t>
  </si>
  <si>
    <t>Autostyring af udstyr til mekanisk ukrudtsbekæmpelse med kamera</t>
  </si>
  <si>
    <t>Højisolerende dækkemateriale til isolering af væksthuses nordvendte vægge.</t>
  </si>
  <si>
    <t>pr. væksthus</t>
  </si>
  <si>
    <t>pr. ukrudtsbrænder</t>
  </si>
  <si>
    <t>pr. kompostvender</t>
  </si>
  <si>
    <t>pr. maskine</t>
  </si>
  <si>
    <t>pr. farehytte</t>
  </si>
  <si>
    <t>pr. anlæg</t>
  </si>
  <si>
    <t>pr. vandkop</t>
  </si>
  <si>
    <t>pr. sensor</t>
  </si>
  <si>
    <t>pr. system</t>
  </si>
  <si>
    <t>pr. drivvej</t>
  </si>
  <si>
    <t>pr. mælketaxa</t>
  </si>
  <si>
    <t>pr. robot</t>
  </si>
  <si>
    <t>pr. strømaskine</t>
  </si>
  <si>
    <t>pr. transportvogn</t>
  </si>
  <si>
    <t>pr. udstyr</t>
  </si>
  <si>
    <t>pr. blander</t>
  </si>
  <si>
    <t>4.1</t>
  </si>
  <si>
    <t>Radrenser til effektiv bekæmpelse af ukrudt mellem rækkerne med såudstyr til mellem- eller efterafgrøder</t>
  </si>
  <si>
    <t>pr. radrenser med såudstyr</t>
  </si>
  <si>
    <t>4.2</t>
  </si>
  <si>
    <t>4.3</t>
  </si>
  <si>
    <t>4.4</t>
  </si>
  <si>
    <t>4.5</t>
  </si>
  <si>
    <t>4.6</t>
  </si>
  <si>
    <t>4.7</t>
  </si>
  <si>
    <t>Justering af lufttryk i dæk på traktor under kørsel</t>
  </si>
  <si>
    <t>pr. traktor</t>
  </si>
  <si>
    <t>4.8</t>
  </si>
  <si>
    <t xml:space="preserve">Strigle eller harve til mekanisk ukrudtsbekæmpelse </t>
  </si>
  <si>
    <t>4.9</t>
  </si>
  <si>
    <t>4.10</t>
  </si>
  <si>
    <t>Høst med ribbe- /plukkebord</t>
  </si>
  <si>
    <t>pr. meter arbejdsbredde</t>
  </si>
  <si>
    <t>Løbende pris pr. obligatorisk enhed - arbejdsbredde</t>
  </si>
  <si>
    <t>4.11</t>
  </si>
  <si>
    <t>Tørresilo til tørring af afgrøder med højt vandindhold</t>
  </si>
  <si>
    <t>Pr. tørresilo</t>
  </si>
  <si>
    <t>5.1</t>
  </si>
  <si>
    <t>Rovdyrsikret hegn til hønsestalde og kyllingestalde</t>
  </si>
  <si>
    <t>pr. meter yderhegn</t>
  </si>
  <si>
    <t>5.2</t>
  </si>
  <si>
    <t xml:space="preserve">Opvarmning af slagtekyllingestalde med varmerør og regulerbar cirkulationspumpe </t>
  </si>
  <si>
    <t>pr. m2 gulvareal</t>
  </si>
  <si>
    <t>5.3</t>
  </si>
  <si>
    <t>Afskalningsanlæg til hønsestalde</t>
  </si>
  <si>
    <t>5.4</t>
  </si>
  <si>
    <t>Afskalningsanlæg til kyllingestalde</t>
  </si>
  <si>
    <t>5.5</t>
  </si>
  <si>
    <t xml:space="preserve">Etageopdrætssystem i hønnikestalde </t>
  </si>
  <si>
    <t>pr. m2 nettoareal</t>
  </si>
  <si>
    <t>5.6</t>
  </si>
  <si>
    <t>Gødningsbånd til hyppig udmugning i hønsestald med etagesystem</t>
  </si>
  <si>
    <t>5.7</t>
  </si>
  <si>
    <t>5.8</t>
  </si>
  <si>
    <t>5.9</t>
  </si>
  <si>
    <t>Hængebanesystem til grovfoder til kyllingestalde med foderblander</t>
  </si>
  <si>
    <t>5.10</t>
  </si>
  <si>
    <t>Hængebanesystem til grovfoder til kyllingestalde med påslag</t>
  </si>
  <si>
    <t>5.11</t>
  </si>
  <si>
    <t xml:space="preserve">Mobilt andehus </t>
  </si>
  <si>
    <t>løbende pris pr. obligatorisk enhed -  m2 andehus</t>
  </si>
  <si>
    <t>pr. m2 andehus</t>
  </si>
  <si>
    <t>5.12</t>
  </si>
  <si>
    <t xml:space="preserve">Mobilt hønsehus </t>
  </si>
  <si>
    <t>pr. hønsehus</t>
  </si>
  <si>
    <t>pr. m2 hønsehus</t>
  </si>
  <si>
    <t>5.13</t>
  </si>
  <si>
    <t xml:space="preserve">Mobilt kyllingehus </t>
  </si>
  <si>
    <t>pr. m2 kyllingehus</t>
  </si>
  <si>
    <t>pr. kylingehus</t>
  </si>
  <si>
    <t>pr. andehus</t>
  </si>
  <si>
    <t>5.14</t>
  </si>
  <si>
    <t xml:space="preserve">Sensorovervågning af temperatur og luftfugtighed i lagre </t>
  </si>
  <si>
    <t xml:space="preserve">Varmeveksler til forbedring af staldklima og reduktion af varmeudgifter </t>
  </si>
  <si>
    <t>pr. varmeveksler</t>
  </si>
  <si>
    <t>løbende pris pr. obligatorisk enhed - kubikcentimeter slagvolumen (cc)</t>
  </si>
  <si>
    <t>pr. kubikcentimeter slagvolumen (cc)</t>
  </si>
  <si>
    <t>6.1</t>
  </si>
  <si>
    <t>6.2</t>
  </si>
  <si>
    <t>6.3</t>
  </si>
  <si>
    <t>Mobilt lammeskjul</t>
  </si>
  <si>
    <t>6.4</t>
  </si>
  <si>
    <t>Transport af får/geder med mobil fangfold</t>
  </si>
  <si>
    <t>6.5</t>
  </si>
  <si>
    <t>6.6</t>
  </si>
  <si>
    <t>6.7</t>
  </si>
  <si>
    <t>pr. kubikcentimeter slagvolumen (cc),</t>
  </si>
  <si>
    <t>løbende pris pr. obligatorisk enhed - Kubikcentimeter slagvolumen (cc),</t>
  </si>
  <si>
    <t xml:space="preserve">Fastpris pr. valgfri enhed - 
Råvare- og færdigvaresiloer 
</t>
  </si>
  <si>
    <t>pr. råvare- og færdigvaresiloer</t>
  </si>
  <si>
    <t>Overvågning af drøvtygning, brunst og sygdom</t>
  </si>
  <si>
    <t>pr. rem</t>
  </si>
  <si>
    <t>pr m3 kapacitet i strømaskinen</t>
  </si>
  <si>
    <t>Fast pris pr. valgfri enhed - Fryser</t>
  </si>
  <si>
    <t xml:space="preserve">Løbende pris pr. obligatorisk enhed - Kubikcentimeter slagvolumen (cc) </t>
  </si>
  <si>
    <t>Fast pris pr. valgfri enhed - Silo</t>
  </si>
  <si>
    <t>Fastpris pr. valgfri enhed - O2/CO2 analysator til lagerovervågning</t>
  </si>
  <si>
    <t>Fastpris pr. valgfri enhed - Selvstændig sideforskydningsenhed</t>
  </si>
  <si>
    <t>pr. sideforskydning</t>
  </si>
  <si>
    <t>Fastpris pr. valgfri enhed - sideforskydning</t>
  </si>
  <si>
    <t>Fastpris pr. valgfri enhed - Trailer</t>
  </si>
  <si>
    <t>pr. trailer</t>
  </si>
  <si>
    <t>Løbende pris pr. obligatorisk enhed - Yderhegn</t>
  </si>
  <si>
    <t>Løbende pris pr. obligatorisk enhed - nettoareal</t>
  </si>
  <si>
    <t>Løbende pris pr. valgfri enhed - Opriver til bigballer- og rundballer</t>
  </si>
  <si>
    <t xml:space="preserve">Løbende pris pr. valgfri enhed - Opriver til minibigballer </t>
  </si>
  <si>
    <t xml:space="preserve">Løbende pris pr. valgfri enhed -  
Solcelleanlæg
</t>
  </si>
  <si>
    <t>5.15</t>
  </si>
  <si>
    <t>pr. lammeskjul</t>
  </si>
  <si>
    <t>3.13</t>
  </si>
  <si>
    <t>Redskab til frilægning af udløbere af rodukrudt</t>
  </si>
  <si>
    <t>pr. redskab</t>
  </si>
  <si>
    <t>Trin 1</t>
  </si>
  <si>
    <t>Trin 2</t>
  </si>
  <si>
    <t>Hængebanesystem til grovfoder til hønsestalde med foderblander</t>
  </si>
  <si>
    <t>Hængebanesystem til grovfoder til hønsestalde med påslag</t>
  </si>
  <si>
    <t>1.9</t>
  </si>
  <si>
    <t>Fodertrug eller foderkrybbe der reducerer foderspild</t>
  </si>
  <si>
    <t>pr. fodertrug/krybbe</t>
  </si>
  <si>
    <t>1.10</t>
  </si>
  <si>
    <t>Mobil slagtesvinestald</t>
  </si>
  <si>
    <t>pr. m2 staldareal</t>
  </si>
  <si>
    <t>Lugerobot til ukrudtsbekæmpelse</t>
  </si>
  <si>
    <t>3.14</t>
  </si>
  <si>
    <t>Kølerum med kontrolleret atmosfære</t>
  </si>
  <si>
    <t>pr. kølerum</t>
  </si>
  <si>
    <t>Robotbaseret såning og ukrudtsbekæmpelse</t>
  </si>
  <si>
    <t>Stjernerullerenser til kamdyrkningssystemer</t>
  </si>
  <si>
    <t>4.12</t>
  </si>
  <si>
    <t>3.15</t>
  </si>
  <si>
    <t>5.16</t>
  </si>
  <si>
    <t>Lavenergiventilation i slagtekyllingestalde</t>
  </si>
  <si>
    <t>5.17</t>
  </si>
  <si>
    <t>Lavenergiventilation i opdrætsstalde (hønniker)</t>
  </si>
  <si>
    <t>5.18</t>
  </si>
  <si>
    <t>Lavenergiventilation i stalde til æglæggende høns</t>
  </si>
  <si>
    <t>6.8</t>
  </si>
  <si>
    <t>Flytbart hegnsystem til midlertidig afgræsning</t>
  </si>
  <si>
    <t>Startpris pr. enhed - meter hegn</t>
  </si>
  <si>
    <t>pr. meter hegn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</si>
</sst>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r_._-;\-* #,##0.00\ _k_r_._-;_-* &quot;-&quot;??\ _k_r_._-;_-@_-"/>
    <numFmt numFmtId="164" formatCode="#,##0\ &quot;kr.&quot;"/>
    <numFmt numFmtId="165" formatCode="_-* #,##0\ _k_r_._-;\-* #,##0\ _k_r_._-;_-* &quot;-&quot;??\ _k_r_._-;_-@_-"/>
    <numFmt numFmtId="166" formatCode="_-* #,##0.00000\ _k_r_._-;\-* #,##0.00000\ _k_r_._-;_-* &quot;-&quot;??\ _k_r_._-;_-@_-"/>
    <numFmt numFmtId="167" formatCode="_-* #,##0.0000\ _k_r_._-;\-* #,##0.0000\ _k_r_._-;_-* &quot;-&quot;??\ _k_r_.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.8000000000000007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164" fontId="0" fillId="0" borderId="0" xfId="0" applyNumberFormat="1"/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Border="1"/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3" borderId="0" xfId="0" applyFont="1" applyFill="1" applyBorder="1" applyAlignment="1">
      <alignment horizontal="left"/>
    </xf>
    <xf numFmtId="0" fontId="0" fillId="8" borderId="0" xfId="0" applyFill="1" applyBorder="1" applyAlignment="1">
      <alignment horizontal="center" vertical="center"/>
    </xf>
    <xf numFmtId="164" fontId="0" fillId="0" borderId="0" xfId="0" applyNumberFormat="1" applyFont="1" applyBorder="1"/>
    <xf numFmtId="164" fontId="0" fillId="0" borderId="0" xfId="0" applyNumberFormat="1" applyBorder="1"/>
    <xf numFmtId="0" fontId="7" fillId="0" borderId="0" xfId="0" applyFont="1" applyBorder="1"/>
    <xf numFmtId="164" fontId="8" fillId="0" borderId="0" xfId="0" applyNumberFormat="1" applyFont="1" applyBorder="1"/>
    <xf numFmtId="0" fontId="7" fillId="0" borderId="0" xfId="0" applyFont="1" applyBorder="1" applyAlignment="1">
      <alignment wrapText="1"/>
    </xf>
    <xf numFmtId="0" fontId="0" fillId="4" borderId="0" xfId="0" applyFill="1" applyBorder="1"/>
    <xf numFmtId="0" fontId="0" fillId="9" borderId="0" xfId="0" applyFill="1" applyBorder="1"/>
    <xf numFmtId="0" fontId="3" fillId="9" borderId="0" xfId="0" applyFont="1" applyFill="1" applyBorder="1" applyAlignment="1">
      <alignment vertical="center" wrapText="1"/>
    </xf>
    <xf numFmtId="0" fontId="0" fillId="9" borderId="0" xfId="0" applyFill="1"/>
    <xf numFmtId="0" fontId="1" fillId="9" borderId="0" xfId="0" applyFont="1" applyFill="1"/>
    <xf numFmtId="164" fontId="0" fillId="9" borderId="0" xfId="0" applyNumberFormat="1" applyFill="1"/>
    <xf numFmtId="0" fontId="4" fillId="9" borderId="0" xfId="0" applyFont="1" applyFill="1" applyBorder="1" applyAlignment="1">
      <alignment horizontal="left" vertical="center" wrapText="1"/>
    </xf>
    <xf numFmtId="0" fontId="0" fillId="4" borderId="0" xfId="0" applyFont="1" applyFill="1" applyBorder="1"/>
    <xf numFmtId="0" fontId="6" fillId="7" borderId="0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vertical="center" wrapText="1"/>
    </xf>
    <xf numFmtId="165" fontId="3" fillId="0" borderId="0" xfId="1" applyNumberFormat="1" applyFont="1" applyFill="1" applyBorder="1" applyAlignment="1">
      <alignment vertical="center" wrapText="1"/>
    </xf>
    <xf numFmtId="0" fontId="1" fillId="4" borderId="0" xfId="0" applyFont="1" applyFill="1" applyBorder="1"/>
    <xf numFmtId="0" fontId="0" fillId="9" borderId="0" xfId="0" applyFont="1" applyFill="1" applyBorder="1"/>
    <xf numFmtId="164" fontId="0" fillId="9" borderId="0" xfId="0" applyNumberFormat="1" applyFont="1" applyFill="1" applyBorder="1"/>
    <xf numFmtId="0" fontId="0" fillId="9" borderId="0" xfId="0" applyFill="1" applyBorder="1" applyAlignment="1">
      <alignment horizontal="center" vertical="center"/>
    </xf>
    <xf numFmtId="164" fontId="0" fillId="9" borderId="0" xfId="0" applyNumberFormat="1" applyFill="1" applyBorder="1"/>
    <xf numFmtId="165" fontId="3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ont="1" applyBorder="1" applyAlignment="1">
      <alignment wrapText="1"/>
    </xf>
    <xf numFmtId="166" fontId="8" fillId="0" borderId="0" xfId="1" applyNumberFormat="1" applyFont="1" applyBorder="1"/>
    <xf numFmtId="3" fontId="0" fillId="8" borderId="0" xfId="0" applyNumberForma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left" wrapText="1"/>
    </xf>
    <xf numFmtId="0" fontId="10" fillId="0" borderId="0" xfId="0" applyFont="1" applyBorder="1"/>
    <xf numFmtId="0" fontId="10" fillId="9" borderId="0" xfId="0" applyFont="1" applyFill="1" applyBorder="1"/>
    <xf numFmtId="3" fontId="0" fillId="0" borderId="0" xfId="0" applyNumberFormat="1" applyAlignment="1">
      <alignment wrapText="1"/>
    </xf>
    <xf numFmtId="165" fontId="0" fillId="0" borderId="0" xfId="1" applyNumberFormat="1" applyFont="1" applyAlignment="1">
      <alignment wrapText="1"/>
    </xf>
    <xf numFmtId="43" fontId="8" fillId="0" borderId="0" xfId="1" applyFont="1" applyBorder="1"/>
    <xf numFmtId="43" fontId="1" fillId="9" borderId="0" xfId="1" applyFont="1" applyFill="1"/>
    <xf numFmtId="0" fontId="0" fillId="0" borderId="0" xfId="0" applyFont="1" applyBorder="1" applyAlignment="1"/>
    <xf numFmtId="49" fontId="4" fillId="4" borderId="0" xfId="0" applyNumberFormat="1" applyFont="1" applyFill="1" applyBorder="1"/>
    <xf numFmtId="49" fontId="12" fillId="4" borderId="0" xfId="0" applyNumberFormat="1" applyFont="1" applyFill="1" applyBorder="1"/>
    <xf numFmtId="167" fontId="7" fillId="10" borderId="0" xfId="1" applyNumberFormat="1" applyFont="1" applyFill="1" applyBorder="1"/>
    <xf numFmtId="165" fontId="3" fillId="9" borderId="0" xfId="0" applyNumberFormat="1" applyFont="1" applyFill="1" applyBorder="1" applyAlignment="1">
      <alignment vertical="center" wrapText="1"/>
    </xf>
    <xf numFmtId="0" fontId="13" fillId="9" borderId="0" xfId="0" applyFont="1" applyFill="1" applyBorder="1"/>
    <xf numFmtId="0" fontId="14" fillId="0" borderId="0" xfId="0" applyFont="1" applyBorder="1"/>
    <xf numFmtId="0" fontId="13" fillId="9" borderId="0" xfId="0" applyFont="1" applyFill="1"/>
    <xf numFmtId="165" fontId="2" fillId="0" borderId="0" xfId="0" applyNumberFormat="1" applyFont="1" applyBorder="1" applyAlignment="1">
      <alignment vertical="center" wrapText="1"/>
    </xf>
    <xf numFmtId="165" fontId="0" fillId="0" borderId="0" xfId="0" applyNumberFormat="1" applyAlignment="1">
      <alignment wrapText="1"/>
    </xf>
    <xf numFmtId="0" fontId="0" fillId="0" borderId="0" xfId="0" applyFont="1" applyBorder="1" applyAlignment="1">
      <alignment vertical="top" wrapText="1"/>
    </xf>
    <xf numFmtId="0" fontId="8" fillId="0" borderId="0" xfId="1" applyNumberFormat="1" applyFont="1" applyBorder="1"/>
    <xf numFmtId="0" fontId="5" fillId="2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/>
    </xf>
  </cellXfs>
  <cellStyles count="3">
    <cellStyle name="K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1143000</xdr:colOff>
      <xdr:row>2</xdr:row>
      <xdr:rowOff>161925</xdr:rowOff>
    </xdr:from>
    <xdr:to>
      <xdr:col>6</xdr:col>
      <xdr:colOff>1349829</xdr:colOff>
      <xdr:row>6</xdr:row>
      <xdr:rowOff>114301</xdr:rowOff>
    </xdr:to>
    <xdr:sp macro="" textlink="">
      <xdr:nvSpPr>
        <xdr:cNvPr id="2" name="Afrundet rektangulær billedforklaring 1"/>
        <xdr:cNvSpPr/>
      </xdr:nvSpPr>
      <xdr:spPr>
        <a:xfrm>
          <a:off x="9401175" y="1047750"/>
          <a:ext cx="1959429" cy="762001"/>
        </a:xfrm>
        <a:prstGeom prst="wedgeRoundRectCallout">
          <a:avLst>
            <a:gd name="adj1" fmla="val -113318"/>
            <a:gd name="adj2" fmla="val -7301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Under</a:t>
          </a:r>
          <a:r>
            <a:rPr lang="da-DK" sz="1100" baseline="0"/>
            <a:t> "antal enheder" indtastes antallet af enheder for det gældende element.</a:t>
          </a:r>
          <a:endParaRPr lang="da-DK" sz="1100"/>
        </a:p>
      </xdr:txBody>
    </xdr:sp>
    <xdr:clientData/>
  </xdr:twoCellAnchor>
  <xdr:twoCellAnchor>
    <xdr:from>
      <xdr:col>3</xdr:col>
      <xdr:colOff>704850</xdr:colOff>
      <xdr:row>34</xdr:row>
      <xdr:rowOff>152400</xdr:rowOff>
    </xdr:from>
    <xdr:to>
      <xdr:col>5</xdr:col>
      <xdr:colOff>444954</xdr:colOff>
      <xdr:row>40</xdr:row>
      <xdr:rowOff>24493</xdr:rowOff>
    </xdr:to>
    <xdr:sp macro="" textlink="">
      <xdr:nvSpPr>
        <xdr:cNvPr id="3" name="Afrundet rektangulær billedforklaring 2"/>
        <xdr:cNvSpPr/>
      </xdr:nvSpPr>
      <xdr:spPr>
        <a:xfrm>
          <a:off x="6743700" y="7086600"/>
          <a:ext cx="1959429" cy="957943"/>
        </a:xfrm>
        <a:prstGeom prst="wedgeRoundRectCallout">
          <a:avLst>
            <a:gd name="adj1" fmla="val -89985"/>
            <a:gd name="adj2" fmla="val 92898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beregnes det samlede tilskudsgrundlag</a:t>
          </a:r>
        </a:p>
      </xdr:txBody>
    </xdr:sp>
    <xdr:clientData/>
  </xdr:twoCellAnchor>
  <xdr:twoCellAnchor>
    <xdr:from>
      <xdr:col>5</xdr:col>
      <xdr:colOff>1200150</xdr:colOff>
      <xdr:row>47</xdr:row>
      <xdr:rowOff>57150</xdr:rowOff>
    </xdr:from>
    <xdr:to>
      <xdr:col>7</xdr:col>
      <xdr:colOff>428625</xdr:colOff>
      <xdr:row>50</xdr:row>
      <xdr:rowOff>104775</xdr:rowOff>
    </xdr:to>
    <xdr:sp macro="" textlink="">
      <xdr:nvSpPr>
        <xdr:cNvPr id="4" name="Afrundet rektangulær billedforklaring 3"/>
        <xdr:cNvSpPr/>
      </xdr:nvSpPr>
      <xdr:spPr>
        <a:xfrm>
          <a:off x="9458325" y="9448800"/>
          <a:ext cx="3028950" cy="666750"/>
        </a:xfrm>
        <a:prstGeom prst="wedgeRoundRectCallout">
          <a:avLst>
            <a:gd name="adj1" fmla="val -165748"/>
            <a:gd name="adj2" fmla="val -11985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beregnes omkostningseffektiviteten. </a:t>
          </a:r>
        </a:p>
      </xdr:txBody>
    </xdr:sp>
    <xdr:clientData/>
  </xdr:twoCellAnchor>
  <xdr:twoCellAnchor>
    <xdr:from>
      <xdr:col>3</xdr:col>
      <xdr:colOff>1409700</xdr:colOff>
      <xdr:row>51</xdr:row>
      <xdr:rowOff>28575</xdr:rowOff>
    </xdr:from>
    <xdr:to>
      <xdr:col>6</xdr:col>
      <xdr:colOff>6804</xdr:colOff>
      <xdr:row>56</xdr:row>
      <xdr:rowOff>130631</xdr:rowOff>
    </xdr:to>
    <xdr:sp macro="" textlink="">
      <xdr:nvSpPr>
        <xdr:cNvPr id="5" name="Afrundet rektangulær billedforklaring 4"/>
        <xdr:cNvSpPr/>
      </xdr:nvSpPr>
      <xdr:spPr>
        <a:xfrm>
          <a:off x="7448550" y="10220325"/>
          <a:ext cx="2569029" cy="1006931"/>
        </a:xfrm>
        <a:prstGeom prst="wedgeRoundRectCallout">
          <a:avLst>
            <a:gd name="adj1" fmla="val -113862"/>
            <a:gd name="adj2" fmla="val -155658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beregnes den endelige prioriteringsscore som bruges til at prioritere projektet</a:t>
          </a:r>
          <a:r>
            <a:rPr lang="da-DK" sz="1100" baseline="0"/>
            <a:t>. </a:t>
          </a:r>
          <a:endParaRPr lang="da-DK" sz="1100"/>
        </a:p>
      </xdr:txBody>
    </xdr:sp>
    <xdr:clientData/>
  </xdr:twoCellAnchor>
  <xdr:twoCellAnchor>
    <xdr:from>
      <xdr:col>5</xdr:col>
      <xdr:colOff>247650</xdr:colOff>
      <xdr:row>41</xdr:row>
      <xdr:rowOff>95250</xdr:rowOff>
    </xdr:from>
    <xdr:to>
      <xdr:col>6</xdr:col>
      <xdr:colOff>454479</xdr:colOff>
      <xdr:row>45</xdr:row>
      <xdr:rowOff>146413</xdr:rowOff>
    </xdr:to>
    <xdr:sp macro="" textlink="">
      <xdr:nvSpPr>
        <xdr:cNvPr id="6" name="Afrundet rektangulær billedforklaring 5"/>
        <xdr:cNvSpPr/>
      </xdr:nvSpPr>
      <xdr:spPr>
        <a:xfrm>
          <a:off x="8505825" y="8296275"/>
          <a:ext cx="1959429" cy="889363"/>
        </a:xfrm>
        <a:prstGeom prst="wedgeRoundRectCallout">
          <a:avLst>
            <a:gd name="adj1" fmla="val -181374"/>
            <a:gd name="adj2" fmla="val -158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beregnes den samlede effekt</a:t>
          </a:r>
        </a:p>
      </xdr:txBody>
    </xdr:sp>
    <xdr:clientData/>
  </xdr:twoCellAnchor>
  <xdr:twoCellAnchor>
    <xdr:from>
      <xdr:col>2</xdr:col>
      <xdr:colOff>152400</xdr:colOff>
      <xdr:row>55</xdr:row>
      <xdr:rowOff>161925</xdr:rowOff>
    </xdr:from>
    <xdr:to>
      <xdr:col>3</xdr:col>
      <xdr:colOff>1073604</xdr:colOff>
      <xdr:row>61</xdr:row>
      <xdr:rowOff>83006</xdr:rowOff>
    </xdr:to>
    <xdr:sp macro="" textlink="">
      <xdr:nvSpPr>
        <xdr:cNvPr id="7" name="Afrundet rektangulær billedforklaring 6"/>
        <xdr:cNvSpPr/>
      </xdr:nvSpPr>
      <xdr:spPr>
        <a:xfrm>
          <a:off x="4543425" y="11077575"/>
          <a:ext cx="2569029" cy="1006931"/>
        </a:xfrm>
        <a:prstGeom prst="wedgeRoundRectCallout">
          <a:avLst>
            <a:gd name="adj1" fmla="val 2557"/>
            <a:gd name="adj2" fmla="val -18533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beregnes den gennemsnitlige effekt, som bruges til at prioritere projektet i tilfælde</a:t>
          </a:r>
          <a:r>
            <a:rPr lang="da-DK" sz="1100" baseline="0"/>
            <a:t> af prioriteringstrin 2 skal anvendes. </a:t>
          </a:r>
          <a:endParaRPr lang="da-DK" sz="1100"/>
        </a:p>
      </xdr:txBody>
    </xdr:sp>
    <xdr:clientData/>
  </xdr:twoCellAnchor>
  <xdr:twoCellAnchor>
    <xdr:from>
      <xdr:col>2</xdr:col>
      <xdr:colOff>1314450</xdr:colOff>
      <xdr:row>1</xdr:row>
      <xdr:rowOff>504825</xdr:rowOff>
    </xdr:from>
    <xdr:to>
      <xdr:col>3</xdr:col>
      <xdr:colOff>1626054</xdr:colOff>
      <xdr:row>9</xdr:row>
      <xdr:rowOff>142875</xdr:rowOff>
    </xdr:to>
    <xdr:sp macro="" textlink="">
      <xdr:nvSpPr>
        <xdr:cNvPr id="8" name="Afrundet rektangulær billedforklaring 7"/>
        <xdr:cNvSpPr/>
      </xdr:nvSpPr>
      <xdr:spPr>
        <a:xfrm>
          <a:off x="5705475" y="800100"/>
          <a:ext cx="1959429" cy="1638300"/>
        </a:xfrm>
        <a:prstGeom prst="wedgeRoundRectCallout">
          <a:avLst>
            <a:gd name="adj1" fmla="val 59738"/>
            <a:gd name="adj2" fmla="val 9394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Under</a:t>
          </a:r>
          <a:r>
            <a:rPr lang="da-DK" sz="1100" baseline="0"/>
            <a:t> "antal teknologier" indtastes 1, hvis du vil investere i denne teknologi. Dette benyttes til at beregne den gennemsnitlige effekt, der benyttes ved 2. prioriteringstrin. </a:t>
          </a:r>
          <a:endParaRPr lang="da-DK" sz="1100"/>
        </a:p>
      </xdr:txBody>
    </xdr:sp>
    <xdr:clientData/>
  </xdr:twoCellAnchor>
  <xdr:twoCellAnchor>
    <xdr:from>
      <xdr:col>1</xdr:col>
      <xdr:colOff>933450</xdr:colOff>
      <xdr:row>51</xdr:row>
      <xdr:rowOff>85724</xdr:rowOff>
    </xdr:from>
    <xdr:to>
      <xdr:col>2</xdr:col>
      <xdr:colOff>314325</xdr:colOff>
      <xdr:row>55</xdr:row>
      <xdr:rowOff>152399</xdr:rowOff>
    </xdr:to>
    <xdr:sp macro="" textlink="">
      <xdr:nvSpPr>
        <xdr:cNvPr id="9" name="Afrundet rektangulær billedforklaring 8"/>
        <xdr:cNvSpPr/>
      </xdr:nvSpPr>
      <xdr:spPr>
        <a:xfrm>
          <a:off x="1676400" y="10277474"/>
          <a:ext cx="3028950" cy="790575"/>
        </a:xfrm>
        <a:prstGeom prst="wedgeRoundRectCallout">
          <a:avLst>
            <a:gd name="adj1" fmla="val 51862"/>
            <a:gd name="adj2" fmla="val -164142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summeres</a:t>
          </a:r>
          <a:r>
            <a:rPr lang="da-DK" sz="1100" baseline="0"/>
            <a:t> antallet af teknologier. Anvendes til at beregne den gennemsnitlige effekt pr. teknologi i prioriteringstrin 2.</a:t>
          </a:r>
        </a:p>
        <a:p>
          <a:pPr algn="l"/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zoomScale="80" zoomScaleNormal="80" workbookViewId="0">
      <selection sqref="A1:F1"/>
    </sheetView>
  </sheetViews>
  <sheetFormatPr defaultRowHeight="15" x14ac:dyDescent="0.25"/>
  <cols>
    <col min="1" max="1" width="10.7109375" bestFit="1" customWidth="1"/>
    <col min="2" max="2" width="53.28515625" customWidth="1"/>
    <col min="3" max="3" width="24" bestFit="1" customWidth="1"/>
    <col min="4" max="4" width="26.28515625" bestFit="1" customWidth="1"/>
    <col min="5" max="5" width="6.140625" bestFit="1" customWidth="1"/>
    <col min="6" max="6" width="25.5703125" style="3" bestFit="1" customWidth="1"/>
    <col min="7" max="8" width="29.85546875" customWidth="1"/>
    <col min="9" max="9" width="2.42578125" customWidth="1"/>
    <col min="10" max="10" width="8.85546875" customWidth="1"/>
  </cols>
  <sheetData>
    <row r="1" spans="1:10" ht="23.25" x14ac:dyDescent="0.35">
      <c r="A1" s="58" t="s">
        <v>4</v>
      </c>
      <c r="B1" s="58"/>
      <c r="C1" s="58"/>
      <c r="D1" s="58"/>
      <c r="E1" s="58"/>
      <c r="F1" s="58"/>
      <c r="G1" s="59" t="s">
        <v>12</v>
      </c>
      <c r="H1" s="59"/>
      <c r="I1" s="20"/>
    </row>
    <row r="2" spans="1:10" s="9" customFormat="1" ht="47.25" x14ac:dyDescent="0.25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25">
      <c r="A3" s="47" t="s">
        <v>5</v>
      </c>
      <c r="B3" s="28" t="s">
        <v>19</v>
      </c>
      <c r="C3" s="24"/>
      <c r="D3" s="24"/>
      <c r="E3" s="17"/>
      <c r="F3" s="17"/>
      <c r="G3" s="26"/>
      <c r="H3" s="26"/>
      <c r="I3" s="18"/>
    </row>
    <row r="4" spans="1:10" ht="16.149999999999999" customHeight="1" x14ac:dyDescent="0.25">
      <c r="A4" s="3"/>
      <c r="B4" s="35" t="s">
        <v>72</v>
      </c>
      <c r="C4" s="12"/>
      <c r="D4" s="7"/>
      <c r="E4" s="11">
        <v>1</v>
      </c>
      <c r="F4" s="13"/>
      <c r="G4" s="27"/>
      <c r="H4" s="27"/>
      <c r="I4" s="18"/>
    </row>
    <row r="5" spans="1:10" ht="16.149999999999999" customHeight="1" x14ac:dyDescent="0.25">
      <c r="A5" s="3"/>
      <c r="B5" s="35" t="s">
        <v>20</v>
      </c>
      <c r="C5" s="12">
        <v>32000</v>
      </c>
      <c r="D5" s="7" t="s">
        <v>21</v>
      </c>
      <c r="E5" s="11">
        <v>1</v>
      </c>
      <c r="F5" s="13">
        <f>E5*C5</f>
        <v>32000</v>
      </c>
      <c r="G5" s="27">
        <v>34100</v>
      </c>
      <c r="H5" s="27">
        <f>+G5*E5</f>
        <v>34100</v>
      </c>
      <c r="I5" s="18"/>
    </row>
    <row r="6" spans="1:10" ht="16.149999999999999" customHeight="1" x14ac:dyDescent="0.25">
      <c r="A6" s="3"/>
      <c r="B6" s="46" t="s">
        <v>217</v>
      </c>
      <c r="C6" s="12">
        <v>89</v>
      </c>
      <c r="D6" s="7" t="s">
        <v>216</v>
      </c>
      <c r="E6" s="11">
        <v>500</v>
      </c>
      <c r="F6" s="13">
        <f>E6*C6</f>
        <v>44500</v>
      </c>
      <c r="G6" s="27"/>
      <c r="H6" s="27"/>
      <c r="I6" s="18"/>
    </row>
    <row r="7" spans="1:10" x14ac:dyDescent="0.25">
      <c r="A7" s="3"/>
      <c r="B7" s="7" t="s">
        <v>15</v>
      </c>
      <c r="C7" s="12"/>
      <c r="D7" s="7"/>
      <c r="E7" s="7"/>
      <c r="F7" s="13">
        <f>SUM(F5:F6)</f>
        <v>76500</v>
      </c>
      <c r="G7" s="27"/>
      <c r="H7" s="27"/>
      <c r="I7" s="18"/>
    </row>
    <row r="8" spans="1:10" ht="16.149999999999999" customHeight="1" x14ac:dyDescent="0.25">
      <c r="A8" s="47" t="s">
        <v>6</v>
      </c>
      <c r="B8" s="28" t="s">
        <v>22</v>
      </c>
      <c r="C8" s="24"/>
      <c r="D8" s="24"/>
      <c r="E8" s="17"/>
      <c r="F8" s="17"/>
      <c r="G8" s="26"/>
      <c r="H8" s="26"/>
      <c r="I8" s="18"/>
    </row>
    <row r="9" spans="1:10" ht="16.149999999999999" customHeight="1" x14ac:dyDescent="0.25">
      <c r="A9" s="3"/>
      <c r="B9" s="35" t="s">
        <v>72</v>
      </c>
      <c r="C9" s="12"/>
      <c r="D9" s="7"/>
      <c r="E9" s="11">
        <v>1</v>
      </c>
      <c r="F9" s="13"/>
      <c r="G9" s="27"/>
      <c r="H9" s="27"/>
      <c r="I9" s="18"/>
    </row>
    <row r="10" spans="1:10" ht="16.149999999999999" customHeight="1" x14ac:dyDescent="0.25">
      <c r="A10" s="3"/>
      <c r="B10" s="7" t="s">
        <v>23</v>
      </c>
      <c r="C10" s="12">
        <v>168000</v>
      </c>
      <c r="D10" s="7" t="s">
        <v>133</v>
      </c>
      <c r="E10" s="37">
        <v>1</v>
      </c>
      <c r="F10" s="13">
        <f>E10*C10</f>
        <v>168000</v>
      </c>
      <c r="G10" s="27">
        <v>275500</v>
      </c>
      <c r="H10" s="27">
        <f>+G10*E10</f>
        <v>275500</v>
      </c>
      <c r="I10" s="18"/>
    </row>
    <row r="11" spans="1:10" x14ac:dyDescent="0.25">
      <c r="A11" s="3"/>
      <c r="B11" s="7" t="s">
        <v>39</v>
      </c>
      <c r="C11" s="12">
        <v>19500</v>
      </c>
      <c r="D11" s="34" t="s">
        <v>24</v>
      </c>
      <c r="E11" s="37">
        <v>1</v>
      </c>
      <c r="F11" s="13">
        <f>E11*C11</f>
        <v>19500</v>
      </c>
      <c r="G11" s="27"/>
      <c r="H11" s="27"/>
      <c r="I11" s="18"/>
    </row>
    <row r="12" spans="1:10" ht="16.149999999999999" customHeight="1" x14ac:dyDescent="0.25">
      <c r="A12" s="3"/>
      <c r="B12" s="7" t="s">
        <v>15</v>
      </c>
      <c r="C12" s="12"/>
      <c r="D12" s="7"/>
      <c r="E12" s="7"/>
      <c r="F12" s="13">
        <f>SUM(F10:F11)</f>
        <v>187500</v>
      </c>
      <c r="G12" s="27"/>
      <c r="H12" s="27"/>
      <c r="I12" s="18"/>
    </row>
    <row r="13" spans="1:10" ht="16.149999999999999" customHeight="1" x14ac:dyDescent="0.25">
      <c r="A13" s="47" t="s">
        <v>7</v>
      </c>
      <c r="B13" s="28" t="s">
        <v>25</v>
      </c>
      <c r="C13" s="24"/>
      <c r="D13" s="24"/>
      <c r="E13" s="17"/>
      <c r="F13" s="17"/>
      <c r="G13" s="26"/>
      <c r="H13" s="26"/>
      <c r="I13" s="18"/>
    </row>
    <row r="14" spans="1:10" ht="16.149999999999999" customHeight="1" x14ac:dyDescent="0.25">
      <c r="A14" s="3"/>
      <c r="B14" s="35" t="s">
        <v>72</v>
      </c>
      <c r="C14" s="12"/>
      <c r="D14" s="7"/>
      <c r="E14" s="11">
        <v>1</v>
      </c>
      <c r="F14" s="13"/>
      <c r="G14" s="27"/>
      <c r="H14" s="27"/>
      <c r="I14" s="18"/>
    </row>
    <row r="15" spans="1:10" x14ac:dyDescent="0.25">
      <c r="A15" s="3"/>
      <c r="B15" s="7" t="s">
        <v>23</v>
      </c>
      <c r="C15" s="12">
        <v>10200</v>
      </c>
      <c r="D15" s="7" t="s">
        <v>134</v>
      </c>
      <c r="E15" s="37">
        <v>110</v>
      </c>
      <c r="F15" s="13">
        <f>E15*C15</f>
        <v>1122000</v>
      </c>
      <c r="G15" s="27">
        <v>10400</v>
      </c>
      <c r="H15" s="27">
        <f>+G15*E15</f>
        <v>1144000</v>
      </c>
      <c r="I15" s="18"/>
    </row>
    <row r="16" spans="1:10" x14ac:dyDescent="0.25">
      <c r="A16" s="3"/>
      <c r="B16" s="7" t="s">
        <v>37</v>
      </c>
      <c r="C16" s="12">
        <v>1400</v>
      </c>
      <c r="D16" s="34" t="s">
        <v>26</v>
      </c>
      <c r="E16" s="37">
        <v>1</v>
      </c>
      <c r="F16" s="13">
        <f>E16*C16</f>
        <v>1400</v>
      </c>
      <c r="G16" s="27"/>
      <c r="H16" s="27"/>
      <c r="I16" s="18"/>
    </row>
    <row r="17" spans="1:9" x14ac:dyDescent="0.25">
      <c r="A17" s="3"/>
      <c r="B17" s="7" t="s">
        <v>38</v>
      </c>
      <c r="C17" s="12">
        <v>1000</v>
      </c>
      <c r="D17" s="34" t="s">
        <v>27</v>
      </c>
      <c r="E17" s="37">
        <v>1</v>
      </c>
      <c r="F17" s="13">
        <f>E17*C17</f>
        <v>1000</v>
      </c>
      <c r="G17" s="27"/>
      <c r="H17" s="27"/>
      <c r="I17" s="18"/>
    </row>
    <row r="18" spans="1:9" x14ac:dyDescent="0.25">
      <c r="A18" s="3"/>
      <c r="B18" s="7" t="s">
        <v>15</v>
      </c>
      <c r="C18" s="12"/>
      <c r="D18" s="3"/>
      <c r="E18" s="3"/>
      <c r="F18" s="13">
        <f>SUM(F15:F17)</f>
        <v>1124400</v>
      </c>
      <c r="G18" s="6"/>
      <c r="H18" s="6"/>
      <c r="I18" s="18"/>
    </row>
    <row r="19" spans="1:9" x14ac:dyDescent="0.25">
      <c r="A19" s="47" t="s">
        <v>8</v>
      </c>
      <c r="B19" s="28" t="s">
        <v>28</v>
      </c>
      <c r="C19" s="24"/>
      <c r="D19" s="24"/>
      <c r="E19" s="17"/>
      <c r="F19" s="17"/>
      <c r="G19" s="26"/>
      <c r="H19" s="26"/>
      <c r="I19" s="18"/>
    </row>
    <row r="20" spans="1:9" x14ac:dyDescent="0.25">
      <c r="A20" s="3"/>
      <c r="B20" s="35" t="s">
        <v>72</v>
      </c>
      <c r="C20" s="12"/>
      <c r="D20" s="7"/>
      <c r="E20" s="11">
        <v>1</v>
      </c>
      <c r="F20" s="13"/>
      <c r="G20" s="27"/>
      <c r="H20" s="27"/>
      <c r="I20" s="18"/>
    </row>
    <row r="21" spans="1:9" x14ac:dyDescent="0.25">
      <c r="A21" s="3"/>
      <c r="B21" s="7" t="s">
        <v>23</v>
      </c>
      <c r="C21" s="12">
        <v>204000</v>
      </c>
      <c r="D21" s="7" t="s">
        <v>135</v>
      </c>
      <c r="E21" s="37">
        <v>1</v>
      </c>
      <c r="F21" s="13">
        <f>E21*C21</f>
        <v>204000</v>
      </c>
      <c r="G21" s="38">
        <v>408200</v>
      </c>
      <c r="H21" s="27">
        <f>+G21*E21</f>
        <v>408200</v>
      </c>
      <c r="I21" s="18"/>
    </row>
    <row r="22" spans="1:9" x14ac:dyDescent="0.25">
      <c r="A22" s="3"/>
      <c r="B22" s="46" t="s">
        <v>218</v>
      </c>
      <c r="C22" s="12">
        <v>97000</v>
      </c>
      <c r="D22" s="34" t="s">
        <v>219</v>
      </c>
      <c r="E22" s="37">
        <v>1</v>
      </c>
      <c r="F22" s="13">
        <f>E22*C22</f>
        <v>97000</v>
      </c>
      <c r="G22" s="38"/>
      <c r="H22" s="27"/>
      <c r="I22" s="18"/>
    </row>
    <row r="23" spans="1:9" x14ac:dyDescent="0.25">
      <c r="A23" s="3"/>
      <c r="B23" s="7" t="s">
        <v>15</v>
      </c>
      <c r="C23" s="12"/>
      <c r="D23" s="3"/>
      <c r="E23" s="3"/>
      <c r="F23" s="13">
        <f>SUM(F21:F22)</f>
        <v>301000</v>
      </c>
      <c r="G23" s="6"/>
      <c r="H23" s="6"/>
      <c r="I23" s="18"/>
    </row>
    <row r="24" spans="1:9" x14ac:dyDescent="0.25">
      <c r="A24" s="47" t="s">
        <v>9</v>
      </c>
      <c r="B24" s="28" t="s">
        <v>34</v>
      </c>
      <c r="C24" s="24"/>
      <c r="D24" s="24"/>
      <c r="E24" s="17"/>
      <c r="F24" s="17"/>
      <c r="G24" s="26"/>
      <c r="H24" s="26"/>
      <c r="I24" s="18"/>
    </row>
    <row r="25" spans="1:9" x14ac:dyDescent="0.25">
      <c r="A25" s="3"/>
      <c r="B25" s="35" t="s">
        <v>72</v>
      </c>
      <c r="C25" s="12"/>
      <c r="D25" s="7"/>
      <c r="E25" s="11">
        <v>1</v>
      </c>
      <c r="F25" s="13"/>
      <c r="G25" s="27"/>
      <c r="H25" s="27"/>
      <c r="I25" s="18"/>
    </row>
    <row r="26" spans="1:9" x14ac:dyDescent="0.25">
      <c r="A26" s="3"/>
      <c r="B26" s="7" t="s">
        <v>23</v>
      </c>
      <c r="C26" s="12">
        <v>421000</v>
      </c>
      <c r="D26" s="3" t="s">
        <v>135</v>
      </c>
      <c r="E26" s="37">
        <v>1</v>
      </c>
      <c r="F26" s="13">
        <f t="shared" ref="F26:F28" si="0">E26*C26</f>
        <v>421000</v>
      </c>
      <c r="G26" s="38">
        <v>205100</v>
      </c>
      <c r="H26" s="27">
        <f>+G26*E26</f>
        <v>205100</v>
      </c>
      <c r="I26" s="18"/>
    </row>
    <row r="27" spans="1:9" x14ac:dyDescent="0.25">
      <c r="A27" s="3"/>
      <c r="B27" s="7" t="s">
        <v>35</v>
      </c>
      <c r="C27" s="12">
        <v>126000</v>
      </c>
      <c r="D27" s="3" t="s">
        <v>42</v>
      </c>
      <c r="E27" s="37">
        <v>1</v>
      </c>
      <c r="F27" s="13">
        <f t="shared" si="0"/>
        <v>126000</v>
      </c>
      <c r="G27" s="6"/>
      <c r="H27" s="6"/>
      <c r="I27" s="18"/>
    </row>
    <row r="28" spans="1:9" x14ac:dyDescent="0.25">
      <c r="A28" s="3"/>
      <c r="B28" s="7" t="s">
        <v>36</v>
      </c>
      <c r="C28" s="12">
        <v>87000</v>
      </c>
      <c r="D28" s="3" t="s">
        <v>42</v>
      </c>
      <c r="E28" s="37">
        <v>1</v>
      </c>
      <c r="F28" s="13">
        <f t="shared" si="0"/>
        <v>87000</v>
      </c>
      <c r="G28" s="6"/>
      <c r="H28" s="6"/>
      <c r="I28" s="18"/>
    </row>
    <row r="29" spans="1:9" x14ac:dyDescent="0.25">
      <c r="A29" s="3"/>
      <c r="B29" s="7" t="s">
        <v>15</v>
      </c>
      <c r="C29" s="12"/>
      <c r="D29" s="3"/>
      <c r="E29" s="3"/>
      <c r="F29" s="13">
        <f>SUM(F26:F28)</f>
        <v>634000</v>
      </c>
      <c r="G29" s="6"/>
      <c r="H29" s="6"/>
      <c r="I29" s="18"/>
    </row>
    <row r="30" spans="1:9" x14ac:dyDescent="0.25">
      <c r="A30" s="47" t="s">
        <v>10</v>
      </c>
      <c r="B30" s="28" t="s">
        <v>29</v>
      </c>
      <c r="C30" s="24"/>
      <c r="D30" s="24"/>
      <c r="E30" s="17"/>
      <c r="F30" s="17"/>
      <c r="G30" s="26"/>
      <c r="H30" s="26"/>
      <c r="I30" s="18"/>
    </row>
    <row r="31" spans="1:9" x14ac:dyDescent="0.25">
      <c r="A31" s="3"/>
      <c r="B31" s="35" t="s">
        <v>72</v>
      </c>
      <c r="C31" s="12"/>
      <c r="D31" s="7"/>
      <c r="E31" s="11">
        <v>1</v>
      </c>
      <c r="F31" s="13"/>
      <c r="G31" s="27"/>
      <c r="H31" s="27"/>
      <c r="I31" s="18"/>
    </row>
    <row r="32" spans="1:9" x14ac:dyDescent="0.25">
      <c r="A32" s="3"/>
      <c r="B32" s="7" t="s">
        <v>23</v>
      </c>
      <c r="C32" s="12">
        <v>4400</v>
      </c>
      <c r="D32" s="3" t="s">
        <v>136</v>
      </c>
      <c r="E32" s="37">
        <v>110</v>
      </c>
      <c r="F32" s="13">
        <f>E32*C32</f>
        <v>484000</v>
      </c>
      <c r="G32" s="38">
        <v>1950</v>
      </c>
      <c r="H32" s="27">
        <f>+G32*E32</f>
        <v>214500</v>
      </c>
      <c r="I32" s="18"/>
    </row>
    <row r="33" spans="1:10" x14ac:dyDescent="0.25">
      <c r="A33" s="3"/>
      <c r="B33" s="7" t="s">
        <v>15</v>
      </c>
      <c r="C33" s="12"/>
      <c r="D33" s="3"/>
      <c r="E33" s="3"/>
      <c r="F33" s="13">
        <f>SUM(F32)</f>
        <v>484000</v>
      </c>
      <c r="G33" s="6"/>
      <c r="H33" s="6"/>
      <c r="I33" s="18"/>
    </row>
    <row r="34" spans="1:10" x14ac:dyDescent="0.25">
      <c r="A34" s="47" t="s">
        <v>30</v>
      </c>
      <c r="B34" s="28" t="s">
        <v>31</v>
      </c>
      <c r="C34" s="24"/>
      <c r="D34" s="24"/>
      <c r="E34" s="17"/>
      <c r="F34" s="17"/>
      <c r="G34" s="26"/>
      <c r="H34" s="26"/>
      <c r="I34" s="18"/>
    </row>
    <row r="35" spans="1:10" x14ac:dyDescent="0.25">
      <c r="A35" s="3"/>
      <c r="B35" s="35" t="s">
        <v>72</v>
      </c>
      <c r="C35" s="12"/>
      <c r="D35" s="7"/>
      <c r="E35" s="11">
        <v>1</v>
      </c>
      <c r="F35" s="13"/>
      <c r="G35" s="27"/>
      <c r="H35" s="27"/>
      <c r="I35" s="19"/>
    </row>
    <row r="36" spans="1:10" x14ac:dyDescent="0.25">
      <c r="A36" s="3"/>
      <c r="B36" s="7" t="s">
        <v>23</v>
      </c>
      <c r="C36" s="12">
        <v>2000</v>
      </c>
      <c r="D36" s="3" t="s">
        <v>136</v>
      </c>
      <c r="E36" s="37">
        <v>109</v>
      </c>
      <c r="F36" s="13">
        <f>E36*C36</f>
        <v>218000</v>
      </c>
      <c r="G36" s="38">
        <v>5130</v>
      </c>
      <c r="H36" s="27">
        <f>+G36*E36</f>
        <v>559170</v>
      </c>
      <c r="I36" s="19"/>
    </row>
    <row r="37" spans="1:10" x14ac:dyDescent="0.25">
      <c r="A37" s="3"/>
      <c r="B37" s="7" t="s">
        <v>15</v>
      </c>
      <c r="C37" s="12"/>
      <c r="D37" s="3"/>
      <c r="E37" s="3"/>
      <c r="F37" s="13">
        <f>SUM(F36)</f>
        <v>218000</v>
      </c>
      <c r="G37" s="6"/>
      <c r="H37" s="6"/>
      <c r="I37" s="18"/>
    </row>
    <row r="38" spans="1:10" x14ac:dyDescent="0.25">
      <c r="A38" s="47" t="s">
        <v>32</v>
      </c>
      <c r="B38" s="28" t="s">
        <v>33</v>
      </c>
      <c r="C38" s="24"/>
      <c r="D38" s="24"/>
      <c r="E38" s="17"/>
      <c r="F38" s="17"/>
      <c r="G38" s="26"/>
      <c r="H38" s="26"/>
      <c r="I38" s="18"/>
    </row>
    <row r="39" spans="1:10" x14ac:dyDescent="0.25">
      <c r="A39" s="3"/>
      <c r="B39" s="35" t="s">
        <v>72</v>
      </c>
      <c r="C39" s="12"/>
      <c r="D39" s="7"/>
      <c r="E39" s="11">
        <v>1</v>
      </c>
      <c r="F39" s="13"/>
      <c r="G39" s="27"/>
      <c r="H39" s="27"/>
      <c r="I39" s="20"/>
      <c r="J39" s="6"/>
    </row>
    <row r="40" spans="1:10" x14ac:dyDescent="0.25">
      <c r="A40" s="3"/>
      <c r="B40" s="7" t="s">
        <v>23</v>
      </c>
      <c r="C40" s="12">
        <v>4500</v>
      </c>
      <c r="D40" s="3" t="s">
        <v>137</v>
      </c>
      <c r="E40" s="37">
        <v>10</v>
      </c>
      <c r="F40" s="13">
        <f>E40*C40</f>
        <v>45000</v>
      </c>
      <c r="G40" s="6">
        <v>990</v>
      </c>
      <c r="H40" s="27">
        <f>+G40*E40</f>
        <v>9900</v>
      </c>
      <c r="J40" s="6"/>
    </row>
    <row r="41" spans="1:10" x14ac:dyDescent="0.25">
      <c r="A41" s="3"/>
      <c r="B41" s="7" t="s">
        <v>15</v>
      </c>
      <c r="C41" s="12"/>
      <c r="D41" s="3"/>
      <c r="E41" s="3"/>
      <c r="F41" s="13">
        <f>SUM(F40)</f>
        <v>45000</v>
      </c>
      <c r="G41" s="6"/>
      <c r="H41" s="6"/>
      <c r="J41" s="3"/>
    </row>
    <row r="42" spans="1:10" x14ac:dyDescent="0.25">
      <c r="A42" s="51" t="s">
        <v>242</v>
      </c>
      <c r="B42" s="29"/>
      <c r="C42" s="30"/>
      <c r="D42" s="29"/>
      <c r="E42" s="31"/>
      <c r="F42" s="32"/>
      <c r="G42" s="50"/>
      <c r="H42" s="50"/>
    </row>
    <row r="43" spans="1:10" ht="17.25" x14ac:dyDescent="0.3">
      <c r="A43" s="52"/>
      <c r="B43" s="14" t="s">
        <v>3</v>
      </c>
      <c r="C43" s="15">
        <f>+F7+F12+F18+F23+F29+F33+F37+F41</f>
        <v>3070400</v>
      </c>
      <c r="D43" s="3"/>
      <c r="E43" s="3"/>
    </row>
    <row r="44" spans="1:10" ht="17.25" x14ac:dyDescent="0.3">
      <c r="A44" s="52"/>
      <c r="B44" s="14" t="s">
        <v>18</v>
      </c>
      <c r="C44" s="15">
        <f>+H5+H10+H15+H21+H26+H32+H36+H40</f>
        <v>2850470</v>
      </c>
      <c r="D44" s="3"/>
      <c r="E44" s="3"/>
      <c r="G44" s="5"/>
      <c r="H44" s="33"/>
    </row>
    <row r="45" spans="1:10" ht="17.25" x14ac:dyDescent="0.3">
      <c r="A45" s="52"/>
      <c r="B45" s="14" t="s">
        <v>0</v>
      </c>
      <c r="C45" s="36">
        <f>+C44/C43</f>
        <v>0.92837089630015635</v>
      </c>
      <c r="D45" s="3"/>
      <c r="E45" s="3"/>
      <c r="G45" s="3"/>
      <c r="H45" s="3"/>
    </row>
    <row r="46" spans="1:10" ht="13.9" customHeight="1" x14ac:dyDescent="0.3">
      <c r="A46" s="52"/>
      <c r="B46" s="16" t="s">
        <v>1</v>
      </c>
      <c r="C46" s="49">
        <f>C45</f>
        <v>0.92837089630015635</v>
      </c>
      <c r="D46" s="3"/>
      <c r="E46" s="3"/>
      <c r="G46" s="3"/>
      <c r="H46" s="3"/>
    </row>
    <row r="47" spans="1:10" x14ac:dyDescent="0.25">
      <c r="A47" s="53" t="s">
        <v>243</v>
      </c>
      <c r="B47" s="20"/>
      <c r="C47" s="21"/>
      <c r="D47" s="22"/>
      <c r="E47" s="20"/>
      <c r="F47" s="18"/>
      <c r="G47" s="20"/>
      <c r="H47" s="20"/>
    </row>
    <row r="48" spans="1:10" ht="17.25" x14ac:dyDescent="0.3">
      <c r="B48" s="14" t="s">
        <v>72</v>
      </c>
      <c r="C48" s="42">
        <f>SUM(E4,E9,E14,E20,E25,E31,E35,E39,)</f>
        <v>8</v>
      </c>
      <c r="D48" s="1"/>
    </row>
    <row r="49" spans="2:4" ht="17.25" x14ac:dyDescent="0.3">
      <c r="B49" s="14" t="s">
        <v>101</v>
      </c>
      <c r="C49" s="43">
        <f>+C44/C48</f>
        <v>356308.75</v>
      </c>
      <c r="D49" s="1"/>
    </row>
    <row r="55" spans="2:4" ht="14.45" customHeight="1" x14ac:dyDescent="0.25"/>
    <row r="172" ht="14.45" customHeight="1" x14ac:dyDescent="0.25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tabSelected="1" zoomScale="80" zoomScaleNormal="80" workbookViewId="0">
      <selection sqref="A1:F1"/>
    </sheetView>
  </sheetViews>
  <sheetFormatPr defaultRowHeight="15" x14ac:dyDescent="0.25"/>
  <cols>
    <col min="1" max="1" width="10.7109375" bestFit="1" customWidth="1"/>
    <col min="2" max="2" width="53.28515625" customWidth="1"/>
    <col min="3" max="3" width="24" bestFit="1" customWidth="1"/>
    <col min="4" max="4" width="26.28515625" bestFit="1" customWidth="1"/>
    <col min="5" max="5" width="6.140625" bestFit="1" customWidth="1"/>
    <col min="6" max="6" width="25.5703125" style="3" bestFit="1" customWidth="1"/>
    <col min="7" max="8" width="29.85546875" customWidth="1"/>
    <col min="9" max="9" width="2.42578125" customWidth="1"/>
    <col min="10" max="10" width="8.85546875" customWidth="1"/>
  </cols>
  <sheetData>
    <row r="1" spans="1:10" ht="23.25" x14ac:dyDescent="0.35">
      <c r="A1" s="58" t="s">
        <v>4</v>
      </c>
      <c r="B1" s="58"/>
      <c r="C1" s="58"/>
      <c r="D1" s="58"/>
      <c r="E1" s="58"/>
      <c r="F1" s="58"/>
      <c r="G1" s="59" t="s">
        <v>12</v>
      </c>
      <c r="H1" s="59"/>
      <c r="I1" s="20"/>
    </row>
    <row r="2" spans="1:10" s="9" customFormat="1" ht="47.25" x14ac:dyDescent="0.25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25">
      <c r="A3" s="47" t="s">
        <v>5</v>
      </c>
      <c r="B3" s="28" t="s">
        <v>19</v>
      </c>
      <c r="C3" s="24"/>
      <c r="D3" s="24"/>
      <c r="E3" s="17"/>
      <c r="F3" s="17"/>
      <c r="G3" s="26"/>
      <c r="H3" s="26"/>
      <c r="I3" s="18"/>
    </row>
    <row r="4" spans="1:10" ht="16.149999999999999" customHeight="1" x14ac:dyDescent="0.25">
      <c r="A4" s="3"/>
      <c r="B4" s="35" t="s">
        <v>72</v>
      </c>
      <c r="C4" s="12"/>
      <c r="D4" s="7"/>
      <c r="E4" s="11">
        <v>0</v>
      </c>
      <c r="F4" s="13"/>
      <c r="G4" s="27"/>
      <c r="H4" s="27"/>
      <c r="I4" s="18"/>
    </row>
    <row r="5" spans="1:10" ht="16.149999999999999" customHeight="1" x14ac:dyDescent="0.25">
      <c r="A5" s="3"/>
      <c r="B5" s="35" t="s">
        <v>20</v>
      </c>
      <c r="C5" s="12">
        <v>32000</v>
      </c>
      <c r="D5" s="7" t="s">
        <v>21</v>
      </c>
      <c r="E5" s="11">
        <v>0</v>
      </c>
      <c r="F5" s="13">
        <f>E5*C5</f>
        <v>0</v>
      </c>
      <c r="G5" s="27">
        <v>34100</v>
      </c>
      <c r="H5" s="27">
        <f>+G5*E5</f>
        <v>0</v>
      </c>
      <c r="I5" s="18"/>
    </row>
    <row r="6" spans="1:10" ht="16.149999999999999" customHeight="1" x14ac:dyDescent="0.25">
      <c r="A6" s="3"/>
      <c r="B6" s="46" t="s">
        <v>217</v>
      </c>
      <c r="C6" s="12">
        <v>89</v>
      </c>
      <c r="D6" s="7" t="s">
        <v>216</v>
      </c>
      <c r="E6" s="11">
        <v>0</v>
      </c>
      <c r="F6" s="13">
        <f>E6*C6</f>
        <v>0</v>
      </c>
      <c r="G6" s="27"/>
      <c r="H6" s="27"/>
      <c r="I6" s="18"/>
    </row>
    <row r="7" spans="1:10" ht="16.149999999999999" customHeight="1" x14ac:dyDescent="0.25">
      <c r="A7" s="3"/>
      <c r="B7" s="7" t="s">
        <v>15</v>
      </c>
      <c r="C7" s="12"/>
      <c r="D7" s="7"/>
      <c r="E7" s="7"/>
      <c r="F7" s="13">
        <f>SUM(F5:F6)</f>
        <v>0</v>
      </c>
      <c r="G7" s="27"/>
      <c r="H7" s="27"/>
      <c r="I7" s="18"/>
    </row>
    <row r="8" spans="1:10" x14ac:dyDescent="0.25">
      <c r="A8" s="47" t="s">
        <v>6</v>
      </c>
      <c r="B8" s="28" t="s">
        <v>22</v>
      </c>
      <c r="C8" s="24"/>
      <c r="D8" s="24"/>
      <c r="E8" s="17"/>
      <c r="F8" s="17"/>
      <c r="G8" s="26"/>
      <c r="H8" s="26"/>
      <c r="I8" s="18"/>
    </row>
    <row r="9" spans="1:10" ht="16.149999999999999" customHeight="1" x14ac:dyDescent="0.25">
      <c r="A9" s="3"/>
      <c r="B9" s="35" t="s">
        <v>72</v>
      </c>
      <c r="C9" s="12"/>
      <c r="D9" s="7"/>
      <c r="E9" s="11">
        <v>0</v>
      </c>
      <c r="F9" s="13"/>
      <c r="G9" s="27"/>
      <c r="H9" s="27"/>
      <c r="I9" s="18"/>
    </row>
    <row r="10" spans="1:10" ht="16.149999999999999" customHeight="1" x14ac:dyDescent="0.25">
      <c r="A10" s="3"/>
      <c r="B10" s="7" t="s">
        <v>23</v>
      </c>
      <c r="C10" s="12">
        <v>168000</v>
      </c>
      <c r="D10" s="7" t="s">
        <v>133</v>
      </c>
      <c r="E10" s="37">
        <v>0</v>
      </c>
      <c r="F10" s="13">
        <f>E10*C10</f>
        <v>0</v>
      </c>
      <c r="G10" s="27">
        <v>275500</v>
      </c>
      <c r="H10" s="27">
        <f>+G10*E10</f>
        <v>0</v>
      </c>
      <c r="I10" s="18"/>
    </row>
    <row r="11" spans="1:10" ht="16.149999999999999" customHeight="1" x14ac:dyDescent="0.25">
      <c r="A11" s="3"/>
      <c r="B11" s="7" t="s">
        <v>39</v>
      </c>
      <c r="C11" s="12">
        <v>19500</v>
      </c>
      <c r="D11" s="34" t="s">
        <v>24</v>
      </c>
      <c r="E11" s="37">
        <v>0</v>
      </c>
      <c r="F11" s="13">
        <f>E11*C11</f>
        <v>0</v>
      </c>
      <c r="G11" s="27"/>
      <c r="H11" s="27"/>
      <c r="I11" s="18"/>
    </row>
    <row r="12" spans="1:10" ht="16.149999999999999" customHeight="1" x14ac:dyDescent="0.25">
      <c r="A12" s="3"/>
      <c r="B12" s="7" t="s">
        <v>15</v>
      </c>
      <c r="C12" s="12"/>
      <c r="D12" s="7"/>
      <c r="E12" s="7"/>
      <c r="F12" s="13">
        <f>SUM(F10:F11)</f>
        <v>0</v>
      </c>
      <c r="G12" s="27"/>
      <c r="H12" s="27"/>
      <c r="I12" s="18"/>
    </row>
    <row r="13" spans="1:10" x14ac:dyDescent="0.25">
      <c r="A13" s="47" t="s">
        <v>7</v>
      </c>
      <c r="B13" s="28" t="s">
        <v>25</v>
      </c>
      <c r="C13" s="24"/>
      <c r="D13" s="24"/>
      <c r="E13" s="17"/>
      <c r="F13" s="17"/>
      <c r="G13" s="26"/>
      <c r="H13" s="26"/>
      <c r="I13" s="18"/>
    </row>
    <row r="14" spans="1:10" ht="16.149999999999999" customHeight="1" x14ac:dyDescent="0.25">
      <c r="A14" s="3"/>
      <c r="B14" s="35" t="s">
        <v>72</v>
      </c>
      <c r="C14" s="12"/>
      <c r="D14" s="7"/>
      <c r="E14" s="11">
        <v>0</v>
      </c>
      <c r="F14" s="13"/>
      <c r="G14" s="27"/>
      <c r="H14" s="27"/>
      <c r="I14" s="18"/>
    </row>
    <row r="15" spans="1:10" ht="16.149999999999999" customHeight="1" x14ac:dyDescent="0.25">
      <c r="A15" s="3"/>
      <c r="B15" s="7" t="s">
        <v>23</v>
      </c>
      <c r="C15" s="12">
        <v>10200</v>
      </c>
      <c r="D15" s="7" t="s">
        <v>134</v>
      </c>
      <c r="E15" s="37">
        <v>0</v>
      </c>
      <c r="F15" s="13">
        <f>E15*C15</f>
        <v>0</v>
      </c>
      <c r="G15" s="27">
        <v>10400</v>
      </c>
      <c r="H15" s="27">
        <f>+G15*E15</f>
        <v>0</v>
      </c>
      <c r="I15" s="18"/>
    </row>
    <row r="16" spans="1:10" ht="16.149999999999999" customHeight="1" x14ac:dyDescent="0.25">
      <c r="A16" s="3"/>
      <c r="B16" s="7" t="s">
        <v>37</v>
      </c>
      <c r="C16" s="12">
        <v>1400</v>
      </c>
      <c r="D16" s="34" t="s">
        <v>26</v>
      </c>
      <c r="E16" s="37">
        <v>0</v>
      </c>
      <c r="F16" s="13">
        <f>E16*C16</f>
        <v>0</v>
      </c>
      <c r="G16" s="27"/>
      <c r="H16" s="27"/>
      <c r="I16" s="18"/>
    </row>
    <row r="17" spans="1:9" ht="16.149999999999999" customHeight="1" x14ac:dyDescent="0.25">
      <c r="A17" s="3"/>
      <c r="B17" s="7" t="s">
        <v>38</v>
      </c>
      <c r="C17" s="12">
        <v>1000</v>
      </c>
      <c r="D17" s="34" t="s">
        <v>27</v>
      </c>
      <c r="E17" s="37">
        <v>0</v>
      </c>
      <c r="F17" s="13">
        <f>E17*C17</f>
        <v>0</v>
      </c>
      <c r="G17" s="27"/>
      <c r="H17" s="27"/>
      <c r="I17" s="18"/>
    </row>
    <row r="18" spans="1:9" x14ac:dyDescent="0.25">
      <c r="A18" s="3"/>
      <c r="B18" s="7" t="s">
        <v>15</v>
      </c>
      <c r="C18" s="12"/>
      <c r="D18" s="3"/>
      <c r="E18" s="3"/>
      <c r="F18" s="13">
        <f>SUM(F15:F17)</f>
        <v>0</v>
      </c>
      <c r="G18" s="6"/>
      <c r="H18" s="6"/>
      <c r="I18" s="18"/>
    </row>
    <row r="19" spans="1:9" x14ac:dyDescent="0.25">
      <c r="A19" s="47" t="s">
        <v>8</v>
      </c>
      <c r="B19" s="28" t="s">
        <v>28</v>
      </c>
      <c r="C19" s="24"/>
      <c r="D19" s="24"/>
      <c r="E19" s="17"/>
      <c r="F19" s="17"/>
      <c r="G19" s="26"/>
      <c r="H19" s="26"/>
      <c r="I19" s="18"/>
    </row>
    <row r="20" spans="1:9" ht="16.149999999999999" customHeight="1" x14ac:dyDescent="0.25">
      <c r="A20" s="3"/>
      <c r="B20" s="35" t="s">
        <v>72</v>
      </c>
      <c r="C20" s="12"/>
      <c r="D20" s="7"/>
      <c r="E20" s="11">
        <v>0</v>
      </c>
      <c r="F20" s="13"/>
      <c r="G20" s="27"/>
      <c r="H20" s="27"/>
      <c r="I20" s="18"/>
    </row>
    <row r="21" spans="1:9" x14ac:dyDescent="0.25">
      <c r="A21" s="3"/>
      <c r="B21" s="7" t="s">
        <v>23</v>
      </c>
      <c r="C21" s="12">
        <v>204000</v>
      </c>
      <c r="D21" s="7" t="s">
        <v>135</v>
      </c>
      <c r="E21" s="37">
        <v>0</v>
      </c>
      <c r="F21" s="13">
        <f>E21*C21</f>
        <v>0</v>
      </c>
      <c r="G21" s="38">
        <v>408200</v>
      </c>
      <c r="H21" s="27">
        <f>+G21*E21</f>
        <v>0</v>
      </c>
      <c r="I21" s="18"/>
    </row>
    <row r="22" spans="1:9" x14ac:dyDescent="0.25">
      <c r="A22" s="3"/>
      <c r="B22" s="46" t="s">
        <v>218</v>
      </c>
      <c r="C22" s="12">
        <v>97000</v>
      </c>
      <c r="D22" s="34" t="s">
        <v>219</v>
      </c>
      <c r="E22" s="37">
        <v>0</v>
      </c>
      <c r="F22" s="13">
        <f>E22*C22</f>
        <v>0</v>
      </c>
      <c r="G22" s="38"/>
      <c r="H22" s="27"/>
      <c r="I22" s="18"/>
    </row>
    <row r="23" spans="1:9" x14ac:dyDescent="0.25">
      <c r="A23" s="3"/>
      <c r="B23" s="7" t="s">
        <v>15</v>
      </c>
      <c r="C23" s="12"/>
      <c r="D23" s="3"/>
      <c r="E23" s="3"/>
      <c r="F23" s="13">
        <f>SUM(F21:F22)</f>
        <v>0</v>
      </c>
      <c r="G23" s="6"/>
      <c r="H23" s="6"/>
      <c r="I23" s="18"/>
    </row>
    <row r="24" spans="1:9" x14ac:dyDescent="0.25">
      <c r="A24" s="47" t="s">
        <v>9</v>
      </c>
      <c r="B24" s="28" t="s">
        <v>34</v>
      </c>
      <c r="C24" s="24"/>
      <c r="D24" s="24"/>
      <c r="E24" s="17"/>
      <c r="F24" s="17"/>
      <c r="G24" s="26"/>
      <c r="H24" s="26"/>
      <c r="I24" s="18"/>
    </row>
    <row r="25" spans="1:9" ht="16.149999999999999" customHeight="1" x14ac:dyDescent="0.25">
      <c r="A25" s="3"/>
      <c r="B25" s="35" t="s">
        <v>72</v>
      </c>
      <c r="C25" s="12"/>
      <c r="D25" s="7"/>
      <c r="E25" s="11">
        <v>0</v>
      </c>
      <c r="F25" s="13"/>
      <c r="G25" s="27"/>
      <c r="H25" s="27"/>
      <c r="I25" s="18"/>
    </row>
    <row r="26" spans="1:9" x14ac:dyDescent="0.25">
      <c r="A26" s="3"/>
      <c r="B26" s="7" t="s">
        <v>23</v>
      </c>
      <c r="C26" s="12">
        <v>421000</v>
      </c>
      <c r="D26" s="3" t="s">
        <v>135</v>
      </c>
      <c r="E26" s="37">
        <v>0</v>
      </c>
      <c r="F26" s="13">
        <f t="shared" ref="F26:F28" si="0">E26*C26</f>
        <v>0</v>
      </c>
      <c r="G26" s="38">
        <v>205100</v>
      </c>
      <c r="H26" s="27">
        <f>+G26*E26</f>
        <v>0</v>
      </c>
      <c r="I26" s="18"/>
    </row>
    <row r="27" spans="1:9" x14ac:dyDescent="0.25">
      <c r="A27" s="3"/>
      <c r="B27" s="7" t="s">
        <v>35</v>
      </c>
      <c r="C27" s="12">
        <v>126000</v>
      </c>
      <c r="D27" s="3" t="s">
        <v>42</v>
      </c>
      <c r="E27" s="37">
        <v>0</v>
      </c>
      <c r="F27" s="13">
        <f t="shared" si="0"/>
        <v>0</v>
      </c>
      <c r="G27" s="6"/>
      <c r="H27" s="6"/>
      <c r="I27" s="18"/>
    </row>
    <row r="28" spans="1:9" x14ac:dyDescent="0.25">
      <c r="A28" s="3"/>
      <c r="B28" s="7" t="s">
        <v>36</v>
      </c>
      <c r="C28" s="12">
        <v>87000</v>
      </c>
      <c r="D28" s="3" t="s">
        <v>42</v>
      </c>
      <c r="E28" s="37">
        <v>0</v>
      </c>
      <c r="F28" s="13">
        <f t="shared" si="0"/>
        <v>0</v>
      </c>
      <c r="G28" s="6"/>
      <c r="H28" s="6"/>
      <c r="I28" s="18"/>
    </row>
    <row r="29" spans="1:9" x14ac:dyDescent="0.25">
      <c r="A29" s="3"/>
      <c r="B29" s="7" t="s">
        <v>15</v>
      </c>
      <c r="C29" s="12"/>
      <c r="D29" s="3"/>
      <c r="E29" s="3"/>
      <c r="F29" s="13">
        <f>SUM(F26:F28)</f>
        <v>0</v>
      </c>
      <c r="G29" s="6"/>
      <c r="H29" s="6"/>
      <c r="I29" s="18"/>
    </row>
    <row r="30" spans="1:9" x14ac:dyDescent="0.25">
      <c r="A30" s="47" t="s">
        <v>10</v>
      </c>
      <c r="B30" s="28" t="s">
        <v>29</v>
      </c>
      <c r="C30" s="24"/>
      <c r="D30" s="24"/>
      <c r="E30" s="17"/>
      <c r="F30" s="17"/>
      <c r="G30" s="26"/>
      <c r="H30" s="26"/>
      <c r="I30" s="18"/>
    </row>
    <row r="31" spans="1:9" ht="16.149999999999999" customHeight="1" x14ac:dyDescent="0.25">
      <c r="A31" s="3"/>
      <c r="B31" s="35" t="s">
        <v>72</v>
      </c>
      <c r="C31" s="12"/>
      <c r="D31" s="7"/>
      <c r="E31" s="11">
        <v>0</v>
      </c>
      <c r="F31" s="13"/>
      <c r="G31" s="27"/>
      <c r="H31" s="27"/>
      <c r="I31" s="18"/>
    </row>
    <row r="32" spans="1:9" x14ac:dyDescent="0.25">
      <c r="A32" s="3"/>
      <c r="B32" s="7" t="s">
        <v>23</v>
      </c>
      <c r="C32" s="12">
        <v>4400</v>
      </c>
      <c r="D32" s="3" t="s">
        <v>136</v>
      </c>
      <c r="E32" s="37">
        <v>0</v>
      </c>
      <c r="F32" s="13">
        <f>E32*C32</f>
        <v>0</v>
      </c>
      <c r="G32" s="38">
        <v>1950</v>
      </c>
      <c r="H32" s="27">
        <f>+G32*E32</f>
        <v>0</v>
      </c>
      <c r="I32" s="18"/>
    </row>
    <row r="33" spans="1:9" x14ac:dyDescent="0.25">
      <c r="A33" s="3"/>
      <c r="B33" s="7" t="s">
        <v>15</v>
      </c>
      <c r="C33" s="12"/>
      <c r="D33" s="3"/>
      <c r="E33" s="3"/>
      <c r="F33" s="13">
        <f>SUM(F32)</f>
        <v>0</v>
      </c>
      <c r="G33" s="6"/>
      <c r="H33" s="6"/>
      <c r="I33" s="18"/>
    </row>
    <row r="34" spans="1:9" x14ac:dyDescent="0.25">
      <c r="A34" s="47" t="s">
        <v>30</v>
      </c>
      <c r="B34" s="28" t="s">
        <v>31</v>
      </c>
      <c r="C34" s="24"/>
      <c r="D34" s="24"/>
      <c r="E34" s="17"/>
      <c r="F34" s="17"/>
      <c r="G34" s="26"/>
      <c r="H34" s="26"/>
      <c r="I34" s="18"/>
    </row>
    <row r="35" spans="1:9" ht="16.149999999999999" customHeight="1" x14ac:dyDescent="0.25">
      <c r="A35" s="3"/>
      <c r="B35" s="35" t="s">
        <v>72</v>
      </c>
      <c r="C35" s="12"/>
      <c r="D35" s="7"/>
      <c r="E35" s="11">
        <v>0</v>
      </c>
      <c r="F35" s="13"/>
      <c r="G35" s="27"/>
      <c r="H35" s="27"/>
      <c r="I35" s="18"/>
    </row>
    <row r="36" spans="1:9" x14ac:dyDescent="0.25">
      <c r="A36" s="3"/>
      <c r="B36" s="7" t="s">
        <v>23</v>
      </c>
      <c r="C36" s="12">
        <v>2000</v>
      </c>
      <c r="D36" s="3" t="s">
        <v>136</v>
      </c>
      <c r="E36" s="37">
        <v>0</v>
      </c>
      <c r="F36" s="13">
        <f>E36*C36</f>
        <v>0</v>
      </c>
      <c r="G36" s="38">
        <v>5130</v>
      </c>
      <c r="H36" s="27">
        <f>+G36*E36</f>
        <v>0</v>
      </c>
      <c r="I36" s="18"/>
    </row>
    <row r="37" spans="1:9" x14ac:dyDescent="0.25">
      <c r="A37" s="3"/>
      <c r="B37" s="7" t="s">
        <v>15</v>
      </c>
      <c r="C37" s="12"/>
      <c r="D37" s="3"/>
      <c r="E37" s="3"/>
      <c r="F37" s="13">
        <f>SUM(F36)</f>
        <v>0</v>
      </c>
      <c r="G37" s="6"/>
      <c r="H37" s="6"/>
      <c r="I37" s="18"/>
    </row>
    <row r="38" spans="1:9" x14ac:dyDescent="0.25">
      <c r="A38" s="47" t="s">
        <v>32</v>
      </c>
      <c r="B38" s="28" t="s">
        <v>33</v>
      </c>
      <c r="C38" s="24"/>
      <c r="D38" s="24"/>
      <c r="E38" s="17"/>
      <c r="F38" s="17"/>
      <c r="G38" s="26"/>
      <c r="H38" s="26"/>
      <c r="I38" s="18"/>
    </row>
    <row r="39" spans="1:9" ht="16.149999999999999" customHeight="1" x14ac:dyDescent="0.25">
      <c r="A39" s="3"/>
      <c r="B39" s="35" t="s">
        <v>72</v>
      </c>
      <c r="C39" s="12"/>
      <c r="D39" s="7"/>
      <c r="E39" s="11">
        <v>0</v>
      </c>
      <c r="F39" s="13"/>
      <c r="G39" s="27"/>
      <c r="H39" s="27"/>
      <c r="I39" s="18"/>
    </row>
    <row r="40" spans="1:9" x14ac:dyDescent="0.25">
      <c r="A40" s="3"/>
      <c r="B40" s="7" t="s">
        <v>23</v>
      </c>
      <c r="C40" s="12">
        <v>4500</v>
      </c>
      <c r="D40" s="3" t="s">
        <v>137</v>
      </c>
      <c r="E40" s="37">
        <v>0</v>
      </c>
      <c r="F40" s="13">
        <f>E40*C40</f>
        <v>0</v>
      </c>
      <c r="G40" s="38">
        <v>990</v>
      </c>
      <c r="H40" s="27">
        <f>+G40*E40</f>
        <v>0</v>
      </c>
      <c r="I40" s="18"/>
    </row>
    <row r="41" spans="1:9" x14ac:dyDescent="0.25">
      <c r="A41" s="3"/>
      <c r="B41" s="7" t="s">
        <v>15</v>
      </c>
      <c r="C41" s="12"/>
      <c r="D41" s="3"/>
      <c r="E41" s="3"/>
      <c r="F41" s="13">
        <f>SUM(F40)</f>
        <v>0</v>
      </c>
      <c r="G41" s="6"/>
      <c r="H41" s="6"/>
      <c r="I41" s="18"/>
    </row>
    <row r="42" spans="1:9" x14ac:dyDescent="0.25">
      <c r="A42" s="47" t="s">
        <v>246</v>
      </c>
      <c r="B42" s="28" t="s">
        <v>247</v>
      </c>
      <c r="C42" s="24"/>
      <c r="D42" s="24"/>
      <c r="E42" s="17"/>
      <c r="F42" s="17"/>
      <c r="G42" s="26"/>
      <c r="H42" s="26"/>
      <c r="I42" s="18"/>
    </row>
    <row r="43" spans="1:9" ht="16.149999999999999" customHeight="1" x14ac:dyDescent="0.25">
      <c r="A43" s="3"/>
      <c r="B43" s="35" t="s">
        <v>72</v>
      </c>
      <c r="C43" s="12"/>
      <c r="D43" s="7"/>
      <c r="E43" s="11">
        <v>0</v>
      </c>
      <c r="F43" s="13"/>
      <c r="G43" s="27"/>
      <c r="H43" s="27"/>
      <c r="I43" s="18"/>
    </row>
    <row r="44" spans="1:9" x14ac:dyDescent="0.25">
      <c r="A44" s="3"/>
      <c r="B44" s="7" t="s">
        <v>23</v>
      </c>
      <c r="C44" s="12">
        <v>800</v>
      </c>
      <c r="D44" s="3" t="s">
        <v>248</v>
      </c>
      <c r="E44" s="37">
        <v>0</v>
      </c>
      <c r="F44" s="13">
        <f>E44*C44</f>
        <v>0</v>
      </c>
      <c r="G44" s="38">
        <v>1414</v>
      </c>
      <c r="H44" s="27">
        <f>+G44*E44</f>
        <v>0</v>
      </c>
      <c r="I44" s="18"/>
    </row>
    <row r="45" spans="1:9" x14ac:dyDescent="0.25">
      <c r="A45" s="3"/>
      <c r="B45" s="7" t="s">
        <v>15</v>
      </c>
      <c r="C45" s="12"/>
      <c r="D45" s="3"/>
      <c r="E45" s="3"/>
      <c r="F45" s="13">
        <f>SUM(F44)</f>
        <v>0</v>
      </c>
      <c r="G45" s="6"/>
      <c r="H45" s="6"/>
      <c r="I45" s="18"/>
    </row>
    <row r="46" spans="1:9" x14ac:dyDescent="0.25">
      <c r="A46" s="47" t="s">
        <v>249</v>
      </c>
      <c r="B46" s="28" t="s">
        <v>250</v>
      </c>
      <c r="C46" s="24"/>
      <c r="D46" s="24"/>
      <c r="E46" s="17"/>
      <c r="F46" s="17"/>
      <c r="G46" s="26"/>
      <c r="H46" s="26"/>
      <c r="I46" s="18"/>
    </row>
    <row r="47" spans="1:9" ht="16.149999999999999" customHeight="1" x14ac:dyDescent="0.25">
      <c r="A47" s="3"/>
      <c r="B47" s="35" t="s">
        <v>72</v>
      </c>
      <c r="C47" s="12"/>
      <c r="D47" s="7"/>
      <c r="E47" s="11">
        <v>0</v>
      </c>
      <c r="F47" s="13"/>
      <c r="G47" s="27"/>
      <c r="H47" s="27"/>
      <c r="I47" s="18"/>
    </row>
    <row r="48" spans="1:9" x14ac:dyDescent="0.25">
      <c r="A48" s="3"/>
      <c r="B48" s="7" t="s">
        <v>23</v>
      </c>
      <c r="C48" s="12">
        <v>5300</v>
      </c>
      <c r="D48" s="3" t="s">
        <v>251</v>
      </c>
      <c r="E48" s="37">
        <v>0</v>
      </c>
      <c r="F48" s="13">
        <f>E48*C48</f>
        <v>0</v>
      </c>
      <c r="G48" s="38">
        <v>3006</v>
      </c>
      <c r="H48" s="27">
        <f>+G48*E48</f>
        <v>0</v>
      </c>
      <c r="I48" s="18"/>
    </row>
    <row r="49" spans="1:10" x14ac:dyDescent="0.25">
      <c r="A49" s="3"/>
      <c r="B49" s="7" t="s">
        <v>15</v>
      </c>
      <c r="C49" s="12"/>
      <c r="D49" s="3"/>
      <c r="E49" s="3"/>
      <c r="F49" s="13">
        <f>SUM(F48)</f>
        <v>0</v>
      </c>
      <c r="G49" s="6"/>
      <c r="H49" s="6"/>
      <c r="I49" s="18"/>
    </row>
    <row r="50" spans="1:10" x14ac:dyDescent="0.25">
      <c r="A50" s="51" t="s">
        <v>242</v>
      </c>
      <c r="B50" s="29"/>
      <c r="C50" s="30"/>
      <c r="D50" s="29"/>
      <c r="E50" s="31"/>
      <c r="F50" s="32"/>
      <c r="G50" s="50"/>
      <c r="H50" s="50"/>
      <c r="I50" s="18"/>
    </row>
    <row r="51" spans="1:10" ht="17.25" x14ac:dyDescent="0.3">
      <c r="A51" s="52"/>
      <c r="B51" s="14" t="s">
        <v>3</v>
      </c>
      <c r="C51" s="15">
        <f>+F7+F12+F18+F23+F29+F33+F37+F45+F49+F41</f>
        <v>0</v>
      </c>
      <c r="D51" s="3"/>
      <c r="E51" s="3"/>
      <c r="I51" s="19"/>
      <c r="J51" s="6"/>
    </row>
    <row r="52" spans="1:10" ht="17.25" x14ac:dyDescent="0.3">
      <c r="A52" s="52"/>
      <c r="B52" s="14" t="s">
        <v>18</v>
      </c>
      <c r="C52" s="15">
        <f>+H5+H10+H15+H21+H26+H32+H36+H44+H40+H48</f>
        <v>0</v>
      </c>
      <c r="D52" s="3"/>
      <c r="E52" s="3"/>
      <c r="G52" s="5"/>
      <c r="H52" s="33"/>
      <c r="I52" s="19"/>
      <c r="J52" s="6"/>
    </row>
    <row r="53" spans="1:10" ht="17.25" x14ac:dyDescent="0.3">
      <c r="A53" s="52"/>
      <c r="B53" s="14" t="s">
        <v>0</v>
      </c>
      <c r="C53" s="57" t="e">
        <f>+C52/C51</f>
        <v>#DIV/0!</v>
      </c>
      <c r="D53" s="3"/>
      <c r="E53" s="3"/>
      <c r="G53" s="3"/>
      <c r="H53" s="3"/>
      <c r="I53" s="18"/>
      <c r="J53" s="3"/>
    </row>
    <row r="54" spans="1:10" ht="15" customHeight="1" x14ac:dyDescent="0.3">
      <c r="A54" s="52"/>
      <c r="B54" s="16" t="s">
        <v>1</v>
      </c>
      <c r="C54" s="49" t="e">
        <f>C53</f>
        <v>#DIV/0!</v>
      </c>
      <c r="D54" s="3"/>
      <c r="E54" s="3"/>
      <c r="G54" s="3"/>
      <c r="H54" s="3"/>
      <c r="I54" s="18"/>
      <c r="J54" s="3"/>
    </row>
    <row r="55" spans="1:10" x14ac:dyDescent="0.25">
      <c r="A55" s="53" t="s">
        <v>243</v>
      </c>
      <c r="B55" s="20"/>
      <c r="C55" s="21"/>
      <c r="D55" s="22"/>
      <c r="E55" s="20"/>
      <c r="F55" s="18"/>
      <c r="G55" s="20"/>
      <c r="H55" s="20"/>
      <c r="I55" s="20"/>
    </row>
    <row r="56" spans="1:10" ht="17.25" x14ac:dyDescent="0.3">
      <c r="B56" s="14" t="s">
        <v>72</v>
      </c>
      <c r="C56" s="42">
        <f>SUM(E4,E9,E14,E20,E25,E31,E35,E43,E39,E47)</f>
        <v>0</v>
      </c>
      <c r="D56" s="1"/>
    </row>
    <row r="57" spans="1:10" ht="17.25" x14ac:dyDescent="0.3">
      <c r="B57" s="14" t="s">
        <v>101</v>
      </c>
      <c r="C57" s="43" t="e">
        <f>+C52/C56</f>
        <v>#DIV/0!</v>
      </c>
      <c r="D57" s="1"/>
    </row>
    <row r="58" spans="1:10" x14ac:dyDescent="0.25">
      <c r="C58" s="4"/>
      <c r="D58" s="1"/>
    </row>
    <row r="59" spans="1:10" x14ac:dyDescent="0.25">
      <c r="C59" s="54"/>
      <c r="D59" s="1"/>
    </row>
    <row r="60" spans="1:10" ht="13.9" customHeight="1" x14ac:dyDescent="0.25"/>
    <row r="69" ht="14.45" customHeight="1" x14ac:dyDescent="0.25"/>
    <row r="186" ht="14.45" customHeight="1" x14ac:dyDescent="0.25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2"/>
  <sheetViews>
    <sheetView zoomScale="80" zoomScaleNormal="80" workbookViewId="0">
      <selection sqref="A1:F1"/>
    </sheetView>
  </sheetViews>
  <sheetFormatPr defaultRowHeight="15" x14ac:dyDescent="0.25"/>
  <cols>
    <col min="1" max="1" width="10.7109375" bestFit="1" customWidth="1"/>
    <col min="2" max="2" width="73.42578125" bestFit="1" customWidth="1"/>
    <col min="3" max="3" width="24" bestFit="1" customWidth="1"/>
    <col min="4" max="4" width="26.28515625" bestFit="1" customWidth="1"/>
    <col min="5" max="5" width="6.140625" bestFit="1" customWidth="1"/>
    <col min="6" max="6" width="25.5703125" style="3" bestFit="1" customWidth="1"/>
    <col min="7" max="8" width="29.85546875" customWidth="1"/>
    <col min="9" max="9" width="2.42578125" customWidth="1"/>
    <col min="10" max="10" width="8.85546875" customWidth="1"/>
  </cols>
  <sheetData>
    <row r="1" spans="1:10" ht="23.25" x14ac:dyDescent="0.35">
      <c r="A1" s="58" t="s">
        <v>4</v>
      </c>
      <c r="B1" s="58"/>
      <c r="C1" s="58"/>
      <c r="D1" s="58"/>
      <c r="E1" s="58"/>
      <c r="F1" s="58"/>
      <c r="G1" s="59" t="s">
        <v>12</v>
      </c>
      <c r="H1" s="59"/>
      <c r="I1" s="20"/>
    </row>
    <row r="2" spans="1:10" s="9" customFormat="1" ht="47.25" x14ac:dyDescent="0.25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25">
      <c r="A3" s="47" t="s">
        <v>43</v>
      </c>
      <c r="B3" s="28" t="s">
        <v>220</v>
      </c>
      <c r="C3" s="24"/>
      <c r="D3" s="24"/>
      <c r="E3" s="17"/>
      <c r="F3" s="17"/>
      <c r="G3" s="26"/>
      <c r="H3" s="26"/>
      <c r="I3" s="18"/>
    </row>
    <row r="4" spans="1:10" ht="16.149999999999999" customHeight="1" x14ac:dyDescent="0.25">
      <c r="A4" s="3"/>
      <c r="B4" s="35" t="s">
        <v>72</v>
      </c>
      <c r="C4" s="12"/>
      <c r="D4" s="7"/>
      <c r="E4" s="11">
        <v>0</v>
      </c>
      <c r="F4" s="13"/>
      <c r="G4" s="27"/>
      <c r="H4" s="27"/>
      <c r="I4" s="18"/>
    </row>
    <row r="5" spans="1:10" ht="16.149999999999999" customHeight="1" x14ac:dyDescent="0.25">
      <c r="A5" s="3"/>
      <c r="B5" s="35" t="s">
        <v>20</v>
      </c>
      <c r="C5" s="12">
        <v>1200</v>
      </c>
      <c r="D5" s="7" t="s">
        <v>221</v>
      </c>
      <c r="E5" s="11">
        <v>0</v>
      </c>
      <c r="F5" s="13">
        <f>E5*C5</f>
        <v>0</v>
      </c>
      <c r="G5" s="27">
        <v>3520</v>
      </c>
      <c r="H5" s="27">
        <f>+G5*E5</f>
        <v>0</v>
      </c>
      <c r="I5" s="18"/>
    </row>
    <row r="6" spans="1:10" ht="16.149999999999999" customHeight="1" x14ac:dyDescent="0.25">
      <c r="A6" s="3"/>
      <c r="B6" s="7" t="s">
        <v>15</v>
      </c>
      <c r="C6" s="12"/>
      <c r="D6" s="7"/>
      <c r="E6" s="7"/>
      <c r="F6" s="13">
        <f>SUM(F5:F5)</f>
        <v>0</v>
      </c>
      <c r="G6" s="27"/>
      <c r="H6" s="27"/>
      <c r="I6" s="18"/>
    </row>
    <row r="7" spans="1:10" x14ac:dyDescent="0.25">
      <c r="A7" s="47" t="s">
        <v>45</v>
      </c>
      <c r="B7" s="28" t="s">
        <v>46</v>
      </c>
      <c r="C7" s="24"/>
      <c r="D7" s="24"/>
      <c r="E7" s="17"/>
      <c r="F7" s="17"/>
      <c r="G7" s="26"/>
      <c r="H7" s="26"/>
      <c r="I7" s="18"/>
    </row>
    <row r="8" spans="1:10" ht="16.149999999999999" customHeight="1" x14ac:dyDescent="0.25">
      <c r="A8" s="3"/>
      <c r="B8" s="35" t="s">
        <v>72</v>
      </c>
      <c r="C8" s="12"/>
      <c r="D8" s="7"/>
      <c r="E8" s="11">
        <v>0</v>
      </c>
      <c r="F8" s="13"/>
      <c r="G8" s="27"/>
      <c r="H8" s="27"/>
      <c r="I8" s="18"/>
    </row>
    <row r="9" spans="1:10" ht="16.149999999999999" customHeight="1" x14ac:dyDescent="0.25">
      <c r="A9" s="3"/>
      <c r="B9" s="7" t="s">
        <v>23</v>
      </c>
      <c r="C9" s="12">
        <v>25000</v>
      </c>
      <c r="D9" s="7" t="s">
        <v>21</v>
      </c>
      <c r="E9" s="37">
        <v>0</v>
      </c>
      <c r="F9" s="13">
        <f>E9*C9</f>
        <v>0</v>
      </c>
      <c r="G9" s="27">
        <v>93400</v>
      </c>
      <c r="H9" s="27">
        <f>+G9*E10</f>
        <v>0</v>
      </c>
      <c r="I9" s="18"/>
    </row>
    <row r="10" spans="1:10" ht="16.149999999999999" customHeight="1" x14ac:dyDescent="0.25">
      <c r="A10" s="3"/>
      <c r="B10" s="56" t="s">
        <v>57</v>
      </c>
      <c r="C10" s="12">
        <v>27000</v>
      </c>
      <c r="D10" s="7" t="s">
        <v>44</v>
      </c>
      <c r="E10" s="37">
        <v>0</v>
      </c>
      <c r="F10" s="13">
        <f>E10*C10</f>
        <v>0</v>
      </c>
      <c r="G10" s="27"/>
      <c r="H10" s="27"/>
      <c r="I10" s="18"/>
    </row>
    <row r="11" spans="1:10" ht="16.149999999999999" customHeight="1" x14ac:dyDescent="0.25">
      <c r="A11" s="3"/>
      <c r="B11" s="7" t="s">
        <v>15</v>
      </c>
      <c r="C11" s="12"/>
      <c r="D11" s="7"/>
      <c r="E11" s="7"/>
      <c r="F11" s="13">
        <f>SUM(F9:F10)</f>
        <v>0</v>
      </c>
      <c r="G11" s="27"/>
      <c r="H11" s="27"/>
      <c r="I11" s="18"/>
    </row>
    <row r="12" spans="1:10" x14ac:dyDescent="0.25">
      <c r="A12" s="47" t="s">
        <v>47</v>
      </c>
      <c r="B12" s="28" t="s">
        <v>48</v>
      </c>
      <c r="C12" s="24"/>
      <c r="D12" s="24"/>
      <c r="E12" s="17"/>
      <c r="F12" s="17"/>
      <c r="G12" s="26"/>
      <c r="H12" s="26"/>
      <c r="I12" s="18"/>
    </row>
    <row r="13" spans="1:10" ht="16.149999999999999" customHeight="1" x14ac:dyDescent="0.25">
      <c r="A13" s="3"/>
      <c r="B13" s="35" t="s">
        <v>72</v>
      </c>
      <c r="C13" s="12"/>
      <c r="D13" s="7"/>
      <c r="E13" s="11">
        <v>0</v>
      </c>
      <c r="F13" s="13"/>
      <c r="G13" s="27"/>
      <c r="H13" s="27"/>
      <c r="I13" s="18"/>
    </row>
    <row r="14" spans="1:10" ht="16.149999999999999" customHeight="1" x14ac:dyDescent="0.25">
      <c r="A14" s="40"/>
      <c r="B14" s="7" t="s">
        <v>23</v>
      </c>
      <c r="C14" s="12">
        <v>28000</v>
      </c>
      <c r="D14" s="7" t="s">
        <v>138</v>
      </c>
      <c r="E14" s="37">
        <v>0</v>
      </c>
      <c r="F14" s="13">
        <f>E14*C14</f>
        <v>0</v>
      </c>
      <c r="G14" s="27">
        <v>92000</v>
      </c>
      <c r="H14" s="27">
        <f>+G14*E14</f>
        <v>0</v>
      </c>
      <c r="I14" s="18"/>
    </row>
    <row r="15" spans="1:10" x14ac:dyDescent="0.25">
      <c r="A15" s="40"/>
      <c r="B15" s="7" t="s">
        <v>15</v>
      </c>
      <c r="C15" s="12"/>
      <c r="D15" s="3"/>
      <c r="E15" s="3"/>
      <c r="F15" s="13">
        <f>SUM(F14:F14)</f>
        <v>0</v>
      </c>
      <c r="G15" s="6"/>
      <c r="H15" s="6"/>
      <c r="I15" s="18"/>
    </row>
    <row r="16" spans="1:10" x14ac:dyDescent="0.25">
      <c r="A16" s="47" t="s">
        <v>49</v>
      </c>
      <c r="B16" s="28" t="s">
        <v>50</v>
      </c>
      <c r="C16" s="24"/>
      <c r="D16" s="24"/>
      <c r="E16" s="17"/>
      <c r="F16" s="17"/>
      <c r="G16" s="26"/>
      <c r="H16" s="26"/>
      <c r="I16" s="18"/>
    </row>
    <row r="17" spans="1:9" ht="16.149999999999999" customHeight="1" x14ac:dyDescent="0.25">
      <c r="A17" s="3"/>
      <c r="B17" s="35" t="s">
        <v>72</v>
      </c>
      <c r="C17" s="12"/>
      <c r="D17" s="7"/>
      <c r="E17" s="11">
        <v>0</v>
      </c>
      <c r="F17" s="13"/>
      <c r="G17" s="27"/>
      <c r="H17" s="27"/>
      <c r="I17" s="18"/>
    </row>
    <row r="18" spans="1:9" x14ac:dyDescent="0.25">
      <c r="A18" s="40"/>
      <c r="B18" s="7" t="s">
        <v>23</v>
      </c>
      <c r="C18" s="12">
        <v>9400</v>
      </c>
      <c r="D18" s="7" t="s">
        <v>138</v>
      </c>
      <c r="E18" s="37">
        <v>0</v>
      </c>
      <c r="F18" s="13">
        <f>E18*C18</f>
        <v>0</v>
      </c>
      <c r="G18" s="38">
        <v>78100</v>
      </c>
      <c r="H18" s="27">
        <f>+G18*E18</f>
        <v>0</v>
      </c>
      <c r="I18" s="18"/>
    </row>
    <row r="19" spans="1:9" x14ac:dyDescent="0.25">
      <c r="A19" s="40"/>
      <c r="B19" s="35" t="s">
        <v>58</v>
      </c>
      <c r="C19" s="12">
        <v>6200</v>
      </c>
      <c r="D19" s="34" t="s">
        <v>51</v>
      </c>
      <c r="E19" s="37">
        <v>0</v>
      </c>
      <c r="F19" s="13">
        <f>E19*C19</f>
        <v>0</v>
      </c>
      <c r="G19" s="6"/>
      <c r="H19" s="6"/>
      <c r="I19" s="18"/>
    </row>
    <row r="20" spans="1:9" x14ac:dyDescent="0.25">
      <c r="A20" s="40"/>
      <c r="B20" s="7" t="s">
        <v>15</v>
      </c>
      <c r="C20" s="12"/>
      <c r="D20" s="3"/>
      <c r="E20" s="3"/>
      <c r="F20" s="13">
        <f>SUM(F18:F19)</f>
        <v>0</v>
      </c>
      <c r="G20" s="6"/>
      <c r="H20" s="6"/>
      <c r="I20" s="18"/>
    </row>
    <row r="21" spans="1:9" x14ac:dyDescent="0.25">
      <c r="A21" s="47" t="s">
        <v>52</v>
      </c>
      <c r="B21" s="28" t="s">
        <v>53</v>
      </c>
      <c r="C21" s="24"/>
      <c r="D21" s="24"/>
      <c r="E21" s="17"/>
      <c r="F21" s="17"/>
      <c r="G21" s="26"/>
      <c r="H21" s="26"/>
      <c r="I21" s="18"/>
    </row>
    <row r="22" spans="1:9" ht="16.149999999999999" customHeight="1" x14ac:dyDescent="0.25">
      <c r="A22" s="3"/>
      <c r="B22" s="35" t="s">
        <v>72</v>
      </c>
      <c r="C22" s="12"/>
      <c r="D22" s="7"/>
      <c r="E22" s="11">
        <v>0</v>
      </c>
      <c r="F22" s="13"/>
      <c r="G22" s="27"/>
      <c r="H22" s="27"/>
      <c r="I22" s="18"/>
    </row>
    <row r="23" spans="1:9" x14ac:dyDescent="0.25">
      <c r="A23" s="40"/>
      <c r="B23" s="7" t="s">
        <v>23</v>
      </c>
      <c r="C23" s="12">
        <v>118000</v>
      </c>
      <c r="D23" s="7" t="s">
        <v>139</v>
      </c>
      <c r="E23" s="37">
        <v>0</v>
      </c>
      <c r="F23" s="13">
        <f>E23*C23</f>
        <v>0</v>
      </c>
      <c r="G23" s="38">
        <v>73200</v>
      </c>
      <c r="H23" s="27">
        <f>+G23*E23</f>
        <v>0</v>
      </c>
      <c r="I23" s="18"/>
    </row>
    <row r="24" spans="1:9" x14ac:dyDescent="0.25">
      <c r="A24" s="40"/>
      <c r="B24" s="35" t="s">
        <v>59</v>
      </c>
      <c r="C24" s="12">
        <v>127</v>
      </c>
      <c r="D24" s="34" t="s">
        <v>54</v>
      </c>
      <c r="E24" s="37">
        <v>0</v>
      </c>
      <c r="F24" s="13">
        <f>E24*C24</f>
        <v>0</v>
      </c>
      <c r="G24" s="6"/>
      <c r="H24" s="6"/>
      <c r="I24" s="18"/>
    </row>
    <row r="25" spans="1:9" x14ac:dyDescent="0.25">
      <c r="A25" s="40"/>
      <c r="B25" s="7" t="s">
        <v>15</v>
      </c>
      <c r="C25" s="12"/>
      <c r="D25" s="3"/>
      <c r="E25" s="3"/>
      <c r="F25" s="13">
        <f>SUM(F23:F24)</f>
        <v>0</v>
      </c>
      <c r="G25" s="6"/>
      <c r="H25" s="6"/>
      <c r="I25" s="18"/>
    </row>
    <row r="26" spans="1:9" x14ac:dyDescent="0.25">
      <c r="A26" s="47" t="s">
        <v>55</v>
      </c>
      <c r="B26" s="28" t="s">
        <v>56</v>
      </c>
      <c r="C26" s="24"/>
      <c r="D26" s="24"/>
      <c r="E26" s="17"/>
      <c r="F26" s="17"/>
      <c r="G26" s="26"/>
      <c r="H26" s="26"/>
      <c r="I26" s="18"/>
    </row>
    <row r="27" spans="1:9" ht="16.149999999999999" customHeight="1" x14ac:dyDescent="0.25">
      <c r="A27" s="3"/>
      <c r="B27" s="35" t="s">
        <v>72</v>
      </c>
      <c r="C27" s="12"/>
      <c r="D27" s="7"/>
      <c r="E27" s="11">
        <v>0</v>
      </c>
      <c r="F27" s="13"/>
      <c r="G27" s="27"/>
      <c r="H27" s="27"/>
      <c r="I27" s="18"/>
    </row>
    <row r="28" spans="1:9" x14ac:dyDescent="0.25">
      <c r="A28" s="40"/>
      <c r="B28" s="7" t="s">
        <v>23</v>
      </c>
      <c r="C28" s="12">
        <v>40000</v>
      </c>
      <c r="D28" s="3" t="s">
        <v>140</v>
      </c>
      <c r="E28" s="37">
        <v>0</v>
      </c>
      <c r="F28" s="13">
        <f t="shared" ref="F28:F29" si="0">E28*C28</f>
        <v>0</v>
      </c>
      <c r="G28" s="38">
        <v>188900</v>
      </c>
      <c r="H28" s="27">
        <f>+G28*E28</f>
        <v>0</v>
      </c>
      <c r="I28" s="18"/>
    </row>
    <row r="29" spans="1:9" x14ac:dyDescent="0.25">
      <c r="A29" s="40"/>
      <c r="B29" s="35" t="s">
        <v>71</v>
      </c>
      <c r="C29" s="12">
        <v>120</v>
      </c>
      <c r="D29" s="3" t="s">
        <v>60</v>
      </c>
      <c r="E29" s="37">
        <v>0</v>
      </c>
      <c r="F29" s="13">
        <f t="shared" si="0"/>
        <v>0</v>
      </c>
      <c r="G29" s="6"/>
      <c r="H29" s="6"/>
      <c r="I29" s="18"/>
    </row>
    <row r="30" spans="1:9" x14ac:dyDescent="0.25">
      <c r="A30" s="40"/>
      <c r="B30" s="7" t="s">
        <v>15</v>
      </c>
      <c r="C30" s="12"/>
      <c r="D30" s="3"/>
      <c r="E30" s="3"/>
      <c r="F30" s="13">
        <f>SUM(F28:F29)</f>
        <v>0</v>
      </c>
      <c r="G30" s="6"/>
      <c r="H30" s="6"/>
      <c r="I30" s="18"/>
    </row>
    <row r="31" spans="1:9" x14ac:dyDescent="0.25">
      <c r="A31" s="48" t="s">
        <v>61</v>
      </c>
      <c r="B31" s="28" t="s">
        <v>62</v>
      </c>
      <c r="C31" s="24"/>
      <c r="D31" s="24"/>
      <c r="E31" s="17"/>
      <c r="F31" s="17"/>
      <c r="G31" s="26"/>
      <c r="H31" s="26"/>
      <c r="I31" s="18"/>
    </row>
    <row r="32" spans="1:9" ht="16.149999999999999" customHeight="1" x14ac:dyDescent="0.25">
      <c r="A32" s="3"/>
      <c r="B32" s="35" t="s">
        <v>72</v>
      </c>
      <c r="C32" s="12"/>
      <c r="D32" s="7"/>
      <c r="E32" s="11">
        <v>0</v>
      </c>
      <c r="F32" s="13"/>
      <c r="G32" s="27"/>
      <c r="H32" s="27"/>
      <c r="I32" s="18"/>
    </row>
    <row r="33" spans="1:9" x14ac:dyDescent="0.25">
      <c r="A33" s="40"/>
      <c r="B33" s="7" t="s">
        <v>23</v>
      </c>
      <c r="C33" s="12">
        <v>118000</v>
      </c>
      <c r="D33" s="3" t="s">
        <v>141</v>
      </c>
      <c r="E33" s="37">
        <v>0</v>
      </c>
      <c r="F33" s="13">
        <f>E33*C33</f>
        <v>0</v>
      </c>
      <c r="G33" s="38">
        <v>72600</v>
      </c>
      <c r="H33" s="27">
        <f>+G33*E33</f>
        <v>0</v>
      </c>
      <c r="I33" s="18"/>
    </row>
    <row r="34" spans="1:9" x14ac:dyDescent="0.25">
      <c r="A34" s="40"/>
      <c r="B34" s="7" t="s">
        <v>15</v>
      </c>
      <c r="C34" s="12"/>
      <c r="D34" s="3"/>
      <c r="E34" s="3"/>
      <c r="F34" s="13">
        <f>SUM(F33)</f>
        <v>0</v>
      </c>
      <c r="G34" s="6"/>
      <c r="H34" s="6"/>
      <c r="I34" s="18"/>
    </row>
    <row r="35" spans="1:9" x14ac:dyDescent="0.25">
      <c r="A35" s="47" t="s">
        <v>63</v>
      </c>
      <c r="B35" s="28" t="s">
        <v>64</v>
      </c>
      <c r="C35" s="24"/>
      <c r="D35" s="24"/>
      <c r="E35" s="17"/>
      <c r="F35" s="17"/>
      <c r="G35" s="26"/>
      <c r="H35" s="26"/>
      <c r="I35" s="18"/>
    </row>
    <row r="36" spans="1:9" ht="16.149999999999999" customHeight="1" x14ac:dyDescent="0.25">
      <c r="A36" s="3"/>
      <c r="B36" s="35" t="s">
        <v>72</v>
      </c>
      <c r="C36" s="12"/>
      <c r="D36" s="7"/>
      <c r="E36" s="11">
        <v>0</v>
      </c>
      <c r="F36" s="13"/>
      <c r="G36" s="27"/>
      <c r="H36" s="27"/>
      <c r="I36" s="18"/>
    </row>
    <row r="37" spans="1:9" x14ac:dyDescent="0.25">
      <c r="A37" s="40"/>
      <c r="B37" s="7" t="s">
        <v>23</v>
      </c>
      <c r="C37" s="12">
        <v>66000</v>
      </c>
      <c r="D37" s="3" t="s">
        <v>138</v>
      </c>
      <c r="E37" s="37">
        <v>0</v>
      </c>
      <c r="F37" s="13">
        <f>E37*C37</f>
        <v>0</v>
      </c>
      <c r="G37" s="38">
        <v>118100</v>
      </c>
      <c r="H37" s="27">
        <f>+G37*E37</f>
        <v>0</v>
      </c>
      <c r="I37" s="18"/>
    </row>
    <row r="38" spans="1:9" x14ac:dyDescent="0.25">
      <c r="A38" s="40"/>
      <c r="B38" s="7" t="s">
        <v>15</v>
      </c>
      <c r="C38" s="12"/>
      <c r="D38" s="3"/>
      <c r="E38" s="3"/>
      <c r="F38" s="13">
        <f>SUM(F37)</f>
        <v>0</v>
      </c>
      <c r="G38" s="6"/>
      <c r="H38" s="6"/>
      <c r="I38" s="18"/>
    </row>
    <row r="39" spans="1:9" x14ac:dyDescent="0.25">
      <c r="A39" s="47" t="s">
        <v>65</v>
      </c>
      <c r="B39" s="28" t="s">
        <v>99</v>
      </c>
      <c r="C39" s="24"/>
      <c r="D39" s="24"/>
      <c r="E39" s="17"/>
      <c r="F39" s="17"/>
      <c r="G39" s="26"/>
      <c r="H39" s="26"/>
      <c r="I39" s="18"/>
    </row>
    <row r="40" spans="1:9" ht="16.149999999999999" customHeight="1" x14ac:dyDescent="0.25">
      <c r="A40" s="3"/>
      <c r="B40" s="35" t="s">
        <v>72</v>
      </c>
      <c r="C40" s="12"/>
      <c r="D40" s="7"/>
      <c r="E40" s="11">
        <v>0</v>
      </c>
      <c r="F40" s="13"/>
      <c r="G40" s="27"/>
      <c r="H40" s="27"/>
      <c r="I40" s="18"/>
    </row>
    <row r="41" spans="1:9" x14ac:dyDescent="0.25">
      <c r="A41" s="40"/>
      <c r="B41" s="7" t="s">
        <v>23</v>
      </c>
      <c r="C41" s="12">
        <v>9000</v>
      </c>
      <c r="D41" s="3" t="s">
        <v>100</v>
      </c>
      <c r="E41" s="37">
        <v>0</v>
      </c>
      <c r="F41" s="13">
        <f>E41*C41</f>
        <v>0</v>
      </c>
      <c r="G41" s="38">
        <v>2340</v>
      </c>
      <c r="H41" s="27">
        <f>+G41*E41</f>
        <v>0</v>
      </c>
      <c r="I41" s="18"/>
    </row>
    <row r="42" spans="1:9" x14ac:dyDescent="0.25">
      <c r="A42" s="40"/>
      <c r="B42" s="7" t="s">
        <v>15</v>
      </c>
      <c r="C42" s="12"/>
      <c r="D42" s="3"/>
      <c r="E42" s="3"/>
      <c r="F42" s="13">
        <f>SUM(F41)</f>
        <v>0</v>
      </c>
      <c r="G42" s="6"/>
      <c r="H42" s="6"/>
      <c r="I42" s="18"/>
    </row>
    <row r="43" spans="1:9" x14ac:dyDescent="0.25">
      <c r="A43" s="47" t="s">
        <v>66</v>
      </c>
      <c r="B43" s="28" t="s">
        <v>67</v>
      </c>
      <c r="C43" s="24"/>
      <c r="D43" s="24"/>
      <c r="E43" s="17"/>
      <c r="F43" s="17"/>
      <c r="G43" s="26"/>
      <c r="H43" s="26"/>
      <c r="I43" s="18"/>
    </row>
    <row r="44" spans="1:9" ht="16.149999999999999" customHeight="1" x14ac:dyDescent="0.25">
      <c r="A44" s="3"/>
      <c r="B44" s="35" t="s">
        <v>72</v>
      </c>
      <c r="C44" s="12"/>
      <c r="D44" s="7"/>
      <c r="E44" s="11">
        <v>0</v>
      </c>
      <c r="F44" s="13"/>
      <c r="G44" s="27"/>
      <c r="H44" s="27"/>
      <c r="I44" s="18"/>
    </row>
    <row r="45" spans="1:9" x14ac:dyDescent="0.25">
      <c r="A45" s="40"/>
      <c r="B45" s="7" t="s">
        <v>23</v>
      </c>
      <c r="C45" s="12">
        <v>158000</v>
      </c>
      <c r="D45" s="3" t="s">
        <v>142</v>
      </c>
      <c r="E45" s="37">
        <v>0</v>
      </c>
      <c r="F45" s="13">
        <f>E45*C45</f>
        <v>0</v>
      </c>
      <c r="G45" s="38">
        <v>159300</v>
      </c>
      <c r="H45" s="27">
        <f>+G45*E45</f>
        <v>0</v>
      </c>
      <c r="I45" s="18"/>
    </row>
    <row r="46" spans="1:9" x14ac:dyDescent="0.25">
      <c r="A46" s="40"/>
      <c r="B46" s="7" t="s">
        <v>15</v>
      </c>
      <c r="C46" s="12"/>
      <c r="D46" s="3"/>
      <c r="E46" s="3"/>
      <c r="F46" s="13">
        <f>SUM(F45)</f>
        <v>0</v>
      </c>
      <c r="G46" s="6"/>
      <c r="H46" s="6"/>
      <c r="I46" s="18"/>
    </row>
    <row r="47" spans="1:9" x14ac:dyDescent="0.25">
      <c r="A47" s="47" t="s">
        <v>68</v>
      </c>
      <c r="B47" s="28" t="s">
        <v>69</v>
      </c>
      <c r="C47" s="24"/>
      <c r="D47" s="24"/>
      <c r="E47" s="17"/>
      <c r="F47" s="17"/>
      <c r="G47" s="26"/>
      <c r="H47" s="26"/>
      <c r="I47" s="18"/>
    </row>
    <row r="48" spans="1:9" ht="16.149999999999999" customHeight="1" x14ac:dyDescent="0.25">
      <c r="A48" s="3"/>
      <c r="B48" s="35" t="s">
        <v>72</v>
      </c>
      <c r="C48" s="12"/>
      <c r="D48" s="7"/>
      <c r="E48" s="11">
        <v>0</v>
      </c>
      <c r="F48" s="13"/>
      <c r="G48" s="27"/>
      <c r="H48" s="27"/>
      <c r="I48" s="18"/>
    </row>
    <row r="49" spans="1:9" x14ac:dyDescent="0.25">
      <c r="A49" s="40"/>
      <c r="B49" s="7" t="s">
        <v>23</v>
      </c>
      <c r="C49" s="12">
        <v>129000</v>
      </c>
      <c r="D49" s="3" t="s">
        <v>142</v>
      </c>
      <c r="E49" s="37">
        <v>0</v>
      </c>
      <c r="F49" s="13">
        <f>E49*C49</f>
        <v>0</v>
      </c>
      <c r="G49" s="38">
        <v>43000</v>
      </c>
      <c r="H49" s="27">
        <f>+G49*E49</f>
        <v>0</v>
      </c>
      <c r="I49" s="18"/>
    </row>
    <row r="50" spans="1:9" x14ac:dyDescent="0.25">
      <c r="A50" s="40"/>
      <c r="B50" s="35" t="s">
        <v>70</v>
      </c>
      <c r="C50" s="12">
        <v>36500</v>
      </c>
      <c r="D50" s="3" t="s">
        <v>222</v>
      </c>
      <c r="E50" s="37">
        <v>0</v>
      </c>
      <c r="F50" s="13">
        <f>E50*C50</f>
        <v>0</v>
      </c>
      <c r="G50" s="6"/>
      <c r="H50" s="6"/>
      <c r="I50" s="18"/>
    </row>
    <row r="51" spans="1:9" x14ac:dyDescent="0.25">
      <c r="A51" s="40"/>
      <c r="B51" s="7" t="s">
        <v>15</v>
      </c>
      <c r="C51" s="12"/>
      <c r="D51" s="3"/>
      <c r="E51" s="3"/>
      <c r="F51" s="13">
        <f>SUM(F49:F50)</f>
        <v>0</v>
      </c>
      <c r="G51" s="6"/>
      <c r="H51" s="6"/>
      <c r="I51" s="18"/>
    </row>
    <row r="52" spans="1:9" x14ac:dyDescent="0.25">
      <c r="A52" s="47" t="s">
        <v>80</v>
      </c>
      <c r="B52" s="28" t="s">
        <v>81</v>
      </c>
      <c r="C52" s="24"/>
      <c r="D52" s="24"/>
      <c r="E52" s="17"/>
      <c r="F52" s="17"/>
      <c r="G52" s="26"/>
      <c r="H52" s="26"/>
      <c r="I52" s="18"/>
    </row>
    <row r="53" spans="1:9" ht="16.149999999999999" customHeight="1" x14ac:dyDescent="0.25">
      <c r="A53" s="3"/>
      <c r="B53" s="35" t="s">
        <v>72</v>
      </c>
      <c r="C53" s="12"/>
      <c r="D53" s="7"/>
      <c r="E53" s="11">
        <v>0</v>
      </c>
      <c r="F53" s="13"/>
      <c r="G53" s="27"/>
      <c r="H53" s="27"/>
      <c r="I53" s="18"/>
    </row>
    <row r="54" spans="1:9" x14ac:dyDescent="0.25">
      <c r="A54" s="40"/>
      <c r="B54" s="7" t="s">
        <v>23</v>
      </c>
      <c r="C54" s="12">
        <v>28500</v>
      </c>
      <c r="D54" s="3" t="s">
        <v>138</v>
      </c>
      <c r="E54" s="37">
        <v>0</v>
      </c>
      <c r="F54" s="13">
        <f>E54*C54</f>
        <v>0</v>
      </c>
      <c r="G54" s="38">
        <v>499100</v>
      </c>
      <c r="H54" s="27">
        <f>+G54*E54</f>
        <v>0</v>
      </c>
      <c r="I54" s="18"/>
    </row>
    <row r="55" spans="1:9" x14ac:dyDescent="0.25">
      <c r="A55" s="40"/>
      <c r="B55" s="34" t="s">
        <v>223</v>
      </c>
      <c r="C55" s="12">
        <v>4300</v>
      </c>
      <c r="D55" s="3"/>
      <c r="E55" s="37">
        <v>0</v>
      </c>
      <c r="F55" s="13">
        <f>E55*C55</f>
        <v>0</v>
      </c>
      <c r="G55" s="38"/>
      <c r="H55" s="27"/>
      <c r="I55" s="18"/>
    </row>
    <row r="56" spans="1:9" x14ac:dyDescent="0.25">
      <c r="A56" s="40"/>
      <c r="B56" s="7" t="s">
        <v>15</v>
      </c>
      <c r="C56" s="12"/>
      <c r="D56" s="3"/>
      <c r="E56" s="3"/>
      <c r="F56" s="13">
        <f>SUM(F54:F55)</f>
        <v>0</v>
      </c>
      <c r="G56" s="6"/>
      <c r="H56" s="6"/>
      <c r="I56" s="18"/>
    </row>
    <row r="57" spans="1:9" x14ac:dyDescent="0.25">
      <c r="A57" s="47" t="s">
        <v>82</v>
      </c>
      <c r="B57" s="28" t="s">
        <v>83</v>
      </c>
      <c r="C57" s="24"/>
      <c r="D57" s="24"/>
      <c r="E57" s="17"/>
      <c r="F57" s="17"/>
      <c r="G57" s="26"/>
      <c r="H57" s="26"/>
      <c r="I57" s="18"/>
    </row>
    <row r="58" spans="1:9" ht="16.149999999999999" customHeight="1" x14ac:dyDescent="0.25">
      <c r="A58" s="3"/>
      <c r="B58" s="35" t="s">
        <v>72</v>
      </c>
      <c r="C58" s="12"/>
      <c r="D58" s="7"/>
      <c r="E58" s="11">
        <v>0</v>
      </c>
      <c r="F58" s="13"/>
      <c r="G58" s="27"/>
      <c r="H58" s="27"/>
      <c r="I58" s="18"/>
    </row>
    <row r="59" spans="1:9" x14ac:dyDescent="0.25">
      <c r="A59" s="40"/>
      <c r="B59" s="7" t="s">
        <v>23</v>
      </c>
      <c r="C59" s="12">
        <v>48000</v>
      </c>
      <c r="D59" s="3" t="s">
        <v>143</v>
      </c>
      <c r="E59" s="37">
        <v>0</v>
      </c>
      <c r="F59" s="13">
        <f>E59*C59</f>
        <v>0</v>
      </c>
      <c r="G59" s="38">
        <v>21400</v>
      </c>
      <c r="H59" s="27">
        <f>+G59*E59</f>
        <v>0</v>
      </c>
      <c r="I59" s="18"/>
    </row>
    <row r="60" spans="1:9" x14ac:dyDescent="0.25">
      <c r="A60" s="40"/>
      <c r="B60" s="35" t="s">
        <v>84</v>
      </c>
      <c r="C60" s="12">
        <v>11000</v>
      </c>
      <c r="D60" s="3" t="s">
        <v>105</v>
      </c>
      <c r="E60" s="37">
        <v>0</v>
      </c>
      <c r="F60" s="13">
        <f>E60*C60</f>
        <v>0</v>
      </c>
      <c r="G60" s="6"/>
      <c r="H60" s="6"/>
      <c r="I60" s="18"/>
    </row>
    <row r="61" spans="1:9" x14ac:dyDescent="0.25">
      <c r="A61" s="40"/>
      <c r="B61" s="7" t="s">
        <v>15</v>
      </c>
      <c r="C61" s="12"/>
      <c r="D61" s="3"/>
      <c r="E61" s="3"/>
      <c r="F61" s="13">
        <f>SUM(F59:F60)</f>
        <v>0</v>
      </c>
      <c r="G61" s="6"/>
      <c r="H61" s="6"/>
      <c r="I61" s="18"/>
    </row>
    <row r="62" spans="1:9" x14ac:dyDescent="0.25">
      <c r="A62" s="47" t="s">
        <v>85</v>
      </c>
      <c r="B62" s="28" t="s">
        <v>86</v>
      </c>
      <c r="C62" s="24"/>
      <c r="D62" s="24"/>
      <c r="E62" s="17"/>
      <c r="F62" s="17"/>
      <c r="G62" s="26"/>
      <c r="H62" s="26"/>
      <c r="I62" s="18"/>
    </row>
    <row r="63" spans="1:9" ht="16.149999999999999" customHeight="1" x14ac:dyDescent="0.25">
      <c r="A63" s="3"/>
      <c r="B63" s="35" t="s">
        <v>72</v>
      </c>
      <c r="C63" s="12"/>
      <c r="D63" s="7"/>
      <c r="E63" s="11">
        <v>0</v>
      </c>
      <c r="F63" s="13"/>
      <c r="G63" s="27"/>
      <c r="H63" s="27"/>
      <c r="I63" s="18"/>
    </row>
    <row r="64" spans="1:9" x14ac:dyDescent="0.25">
      <c r="A64" s="40"/>
      <c r="B64" s="7" t="s">
        <v>23</v>
      </c>
      <c r="C64" s="12">
        <v>387000</v>
      </c>
      <c r="D64" s="3" t="s">
        <v>144</v>
      </c>
      <c r="E64" s="37">
        <v>0</v>
      </c>
      <c r="F64" s="13">
        <f>E64*C64</f>
        <v>0</v>
      </c>
      <c r="G64" s="38">
        <v>64700</v>
      </c>
      <c r="H64" s="27">
        <f>+G64*E64</f>
        <v>0</v>
      </c>
      <c r="I64" s="18"/>
    </row>
    <row r="65" spans="1:9" x14ac:dyDescent="0.25">
      <c r="A65" s="40"/>
      <c r="B65" s="7" t="s">
        <v>15</v>
      </c>
      <c r="C65" s="12"/>
      <c r="D65" s="3"/>
      <c r="E65" s="3"/>
      <c r="F65" s="13">
        <f>SUM(F64)</f>
        <v>0</v>
      </c>
      <c r="G65" s="6"/>
      <c r="H65" s="6"/>
      <c r="I65" s="18"/>
    </row>
    <row r="66" spans="1:9" x14ac:dyDescent="0.25">
      <c r="A66" s="47" t="s">
        <v>87</v>
      </c>
      <c r="B66" s="28" t="s">
        <v>19</v>
      </c>
      <c r="C66" s="24"/>
      <c r="D66" s="24"/>
      <c r="E66" s="17"/>
      <c r="F66" s="17"/>
      <c r="G66" s="26"/>
      <c r="H66" s="26"/>
      <c r="I66" s="18"/>
    </row>
    <row r="67" spans="1:9" ht="16.149999999999999" customHeight="1" x14ac:dyDescent="0.25">
      <c r="A67" s="3"/>
      <c r="B67" s="35" t="s">
        <v>72</v>
      </c>
      <c r="C67" s="12"/>
      <c r="D67" s="7"/>
      <c r="E67" s="11">
        <v>0</v>
      </c>
      <c r="F67" s="13"/>
      <c r="G67" s="27"/>
      <c r="H67" s="27"/>
      <c r="I67" s="18"/>
    </row>
    <row r="68" spans="1:9" x14ac:dyDescent="0.25">
      <c r="A68" s="3"/>
      <c r="B68" s="35" t="s">
        <v>20</v>
      </c>
      <c r="C68" s="12">
        <v>32000</v>
      </c>
      <c r="D68" s="3" t="s">
        <v>144</v>
      </c>
      <c r="E68" s="11">
        <v>0</v>
      </c>
      <c r="F68" s="13">
        <f>E68*C68</f>
        <v>0</v>
      </c>
      <c r="G68" s="38">
        <v>34100</v>
      </c>
      <c r="H68" s="27">
        <f>+G68*E68</f>
        <v>0</v>
      </c>
      <c r="I68" s="18"/>
    </row>
    <row r="69" spans="1:9" x14ac:dyDescent="0.25">
      <c r="A69" s="3"/>
      <c r="B69" s="46" t="s">
        <v>224</v>
      </c>
      <c r="C69" s="12">
        <v>89</v>
      </c>
      <c r="D69" s="7" t="s">
        <v>206</v>
      </c>
      <c r="E69" s="11">
        <v>0</v>
      </c>
      <c r="F69" s="13">
        <f>E69*C69</f>
        <v>0</v>
      </c>
      <c r="G69" s="27"/>
      <c r="H69" s="27"/>
      <c r="I69" s="18"/>
    </row>
    <row r="70" spans="1:9" x14ac:dyDescent="0.25">
      <c r="A70" s="3"/>
      <c r="B70" s="7" t="s">
        <v>15</v>
      </c>
      <c r="C70" s="12"/>
      <c r="D70" s="7"/>
      <c r="E70" s="7"/>
      <c r="F70" s="13">
        <f>SUM(F68:F69)</f>
        <v>0</v>
      </c>
      <c r="G70" s="27"/>
      <c r="H70" s="27"/>
      <c r="I70" s="18"/>
    </row>
    <row r="71" spans="1:9" x14ac:dyDescent="0.25">
      <c r="A71" s="47" t="s">
        <v>88</v>
      </c>
      <c r="B71" s="28" t="s">
        <v>28</v>
      </c>
      <c r="C71" s="24"/>
      <c r="D71" s="24"/>
      <c r="E71" s="17"/>
      <c r="F71" s="17"/>
      <c r="G71" s="26"/>
      <c r="H71" s="26"/>
      <c r="I71" s="18"/>
    </row>
    <row r="72" spans="1:9" ht="16.149999999999999" customHeight="1" x14ac:dyDescent="0.25">
      <c r="A72" s="3"/>
      <c r="B72" s="35" t="s">
        <v>72</v>
      </c>
      <c r="C72" s="12"/>
      <c r="D72" s="7"/>
      <c r="E72" s="11">
        <v>0</v>
      </c>
      <c r="F72" s="13"/>
      <c r="G72" s="27"/>
      <c r="H72" s="27"/>
      <c r="I72" s="18"/>
    </row>
    <row r="73" spans="1:9" x14ac:dyDescent="0.25">
      <c r="A73" s="3"/>
      <c r="B73" s="7" t="s">
        <v>23</v>
      </c>
      <c r="C73" s="12">
        <v>204000</v>
      </c>
      <c r="D73" s="7" t="s">
        <v>135</v>
      </c>
      <c r="E73" s="37">
        <v>0</v>
      </c>
      <c r="F73" s="13">
        <f>E73*C73</f>
        <v>0</v>
      </c>
      <c r="G73" s="38">
        <v>245600</v>
      </c>
      <c r="H73" s="27">
        <f>+G73*E73</f>
        <v>0</v>
      </c>
      <c r="I73" s="18"/>
    </row>
    <row r="74" spans="1:9" x14ac:dyDescent="0.25">
      <c r="A74" s="3"/>
      <c r="B74" s="34" t="s">
        <v>225</v>
      </c>
      <c r="C74" s="12">
        <v>97000</v>
      </c>
      <c r="D74" s="34" t="s">
        <v>219</v>
      </c>
      <c r="E74" s="37">
        <v>0</v>
      </c>
      <c r="F74" s="13">
        <f>E74*C74</f>
        <v>0</v>
      </c>
      <c r="G74" s="38"/>
      <c r="H74" s="27"/>
      <c r="I74" s="18"/>
    </row>
    <row r="75" spans="1:9" x14ac:dyDescent="0.25">
      <c r="A75" s="3"/>
      <c r="B75" s="7" t="s">
        <v>15</v>
      </c>
      <c r="C75" s="12"/>
      <c r="D75" s="3"/>
      <c r="E75" s="3"/>
      <c r="F75" s="13">
        <f>SUM(F73:F74)</f>
        <v>0</v>
      </c>
      <c r="G75" s="6"/>
      <c r="H75" s="6"/>
      <c r="I75" s="18"/>
    </row>
    <row r="76" spans="1:9" x14ac:dyDescent="0.25">
      <c r="A76" s="47" t="s">
        <v>89</v>
      </c>
      <c r="B76" s="28" t="s">
        <v>90</v>
      </c>
      <c r="C76" s="24"/>
      <c r="D76" s="24"/>
      <c r="E76" s="17"/>
      <c r="F76" s="17"/>
      <c r="G76" s="26"/>
      <c r="H76" s="26"/>
      <c r="I76" s="18"/>
    </row>
    <row r="77" spans="1:9" ht="16.149999999999999" customHeight="1" x14ac:dyDescent="0.25">
      <c r="A77" s="3"/>
      <c r="B77" s="35" t="s">
        <v>72</v>
      </c>
      <c r="C77" s="12"/>
      <c r="D77" s="7"/>
      <c r="E77" s="11">
        <v>0</v>
      </c>
      <c r="F77" s="13"/>
      <c r="G77" s="27"/>
      <c r="H77" s="27"/>
      <c r="I77" s="18"/>
    </row>
    <row r="78" spans="1:9" x14ac:dyDescent="0.25">
      <c r="A78" s="3"/>
      <c r="B78" s="35" t="s">
        <v>20</v>
      </c>
      <c r="C78" s="12">
        <v>91000</v>
      </c>
      <c r="D78" s="7" t="s">
        <v>145</v>
      </c>
      <c r="E78" s="11">
        <v>0</v>
      </c>
      <c r="F78" s="13">
        <f>E78*C78</f>
        <v>0</v>
      </c>
      <c r="G78" s="27">
        <v>32200</v>
      </c>
      <c r="H78" s="27">
        <f>+G78*E78</f>
        <v>0</v>
      </c>
      <c r="I78" s="18"/>
    </row>
    <row r="79" spans="1:9" x14ac:dyDescent="0.25">
      <c r="A79" s="3"/>
      <c r="B79" s="35" t="s">
        <v>91</v>
      </c>
      <c r="C79" s="12">
        <v>13000</v>
      </c>
      <c r="D79" s="7" t="s">
        <v>92</v>
      </c>
      <c r="E79" s="11">
        <v>0</v>
      </c>
      <c r="F79" s="13">
        <f>E79*C79</f>
        <v>0</v>
      </c>
      <c r="G79" s="27"/>
      <c r="H79" s="27"/>
      <c r="I79" s="18"/>
    </row>
    <row r="80" spans="1:9" x14ac:dyDescent="0.25">
      <c r="A80" s="3"/>
      <c r="B80" s="7" t="s">
        <v>15</v>
      </c>
      <c r="C80" s="12"/>
      <c r="D80" s="7"/>
      <c r="E80" s="7"/>
      <c r="F80" s="13">
        <f>SUM(F78:F79)</f>
        <v>0</v>
      </c>
      <c r="G80" s="27"/>
      <c r="H80" s="27"/>
      <c r="I80" s="18"/>
    </row>
    <row r="81" spans="1:10" x14ac:dyDescent="0.25">
      <c r="A81" s="47" t="s">
        <v>93</v>
      </c>
      <c r="B81" s="28" t="s">
        <v>94</v>
      </c>
      <c r="C81" s="24"/>
      <c r="D81" s="24"/>
      <c r="E81" s="17"/>
      <c r="F81" s="17"/>
      <c r="G81" s="26"/>
      <c r="H81" s="26"/>
      <c r="I81" s="18"/>
    </row>
    <row r="82" spans="1:10" ht="16.149999999999999" customHeight="1" x14ac:dyDescent="0.25">
      <c r="A82" s="3"/>
      <c r="B82" s="35" t="s">
        <v>72</v>
      </c>
      <c r="C82" s="12"/>
      <c r="D82" s="7"/>
      <c r="E82" s="11">
        <v>0</v>
      </c>
      <c r="F82" s="13"/>
      <c r="G82" s="27"/>
      <c r="H82" s="27"/>
      <c r="I82" s="18"/>
    </row>
    <row r="83" spans="1:10" x14ac:dyDescent="0.25">
      <c r="A83" s="3"/>
      <c r="B83" s="35" t="s">
        <v>20</v>
      </c>
      <c r="C83" s="12">
        <v>1150000</v>
      </c>
      <c r="D83" s="7" t="s">
        <v>95</v>
      </c>
      <c r="E83" s="11">
        <v>0</v>
      </c>
      <c r="F83" s="13">
        <f>E83*C83</f>
        <v>0</v>
      </c>
      <c r="G83" s="27">
        <v>102700</v>
      </c>
      <c r="H83" s="27">
        <f>+G83*E83</f>
        <v>0</v>
      </c>
      <c r="I83" s="18"/>
    </row>
    <row r="84" spans="1:10" x14ac:dyDescent="0.25">
      <c r="A84" s="3"/>
      <c r="B84" s="7" t="s">
        <v>15</v>
      </c>
      <c r="C84" s="12"/>
      <c r="D84" s="7"/>
      <c r="E84" s="7"/>
      <c r="F84" s="13">
        <f>SUM(F83:F83)</f>
        <v>0</v>
      </c>
      <c r="G84" s="27"/>
      <c r="H84" s="27"/>
      <c r="I84" s="18"/>
    </row>
    <row r="85" spans="1:10" x14ac:dyDescent="0.25">
      <c r="A85" s="47" t="s">
        <v>96</v>
      </c>
      <c r="B85" s="28" t="s">
        <v>97</v>
      </c>
      <c r="C85" s="24"/>
      <c r="D85" s="24"/>
      <c r="E85" s="17"/>
      <c r="F85" s="17"/>
      <c r="G85" s="26"/>
      <c r="H85" s="26"/>
      <c r="I85" s="18"/>
    </row>
    <row r="86" spans="1:10" ht="16.149999999999999" customHeight="1" x14ac:dyDescent="0.25">
      <c r="A86" s="3"/>
      <c r="B86" s="35" t="s">
        <v>72</v>
      </c>
      <c r="C86" s="12"/>
      <c r="D86" s="7"/>
      <c r="E86" s="11">
        <v>0</v>
      </c>
      <c r="F86" s="13"/>
      <c r="G86" s="27"/>
      <c r="H86" s="27"/>
      <c r="I86" s="18"/>
    </row>
    <row r="87" spans="1:10" x14ac:dyDescent="0.25">
      <c r="A87" s="3"/>
      <c r="B87" s="35" t="s">
        <v>20</v>
      </c>
      <c r="C87" s="12">
        <v>12000</v>
      </c>
      <c r="D87" s="7" t="s">
        <v>98</v>
      </c>
      <c r="E87" s="11">
        <v>0</v>
      </c>
      <c r="F87" s="13">
        <f>E87*C87</f>
        <v>0</v>
      </c>
      <c r="G87" s="27">
        <v>4900</v>
      </c>
      <c r="H87" s="27">
        <f>+G87*E87</f>
        <v>0</v>
      </c>
      <c r="I87" s="18"/>
    </row>
    <row r="88" spans="1:10" x14ac:dyDescent="0.25">
      <c r="A88" s="3"/>
      <c r="B88" s="7" t="s">
        <v>15</v>
      </c>
      <c r="C88" s="12"/>
      <c r="D88" s="7"/>
      <c r="E88" s="7"/>
      <c r="F88" s="13">
        <f>SUM(F87:F87)</f>
        <v>0</v>
      </c>
      <c r="G88" s="27"/>
      <c r="H88" s="27"/>
      <c r="I88" s="18"/>
    </row>
    <row r="89" spans="1:10" x14ac:dyDescent="0.25">
      <c r="A89" s="51" t="s">
        <v>242</v>
      </c>
      <c r="B89" s="29"/>
      <c r="C89" s="30"/>
      <c r="D89" s="29"/>
      <c r="E89" s="31"/>
      <c r="F89" s="32"/>
      <c r="G89" s="19"/>
      <c r="H89" s="19"/>
      <c r="I89" s="18"/>
    </row>
    <row r="90" spans="1:10" ht="15" customHeight="1" x14ac:dyDescent="0.3">
      <c r="A90" s="52"/>
      <c r="B90" s="14" t="s">
        <v>3</v>
      </c>
      <c r="C90" s="15">
        <f>+F6+F11+F15+F20+F25+F30+F34+F38+F42+F46+F51+F56+F61+F65+F70+F75+F80+F84+F88</f>
        <v>0</v>
      </c>
      <c r="D90" s="3"/>
      <c r="E90" s="3"/>
      <c r="I90" s="19"/>
      <c r="J90" s="6"/>
    </row>
    <row r="91" spans="1:10" ht="17.25" x14ac:dyDescent="0.3">
      <c r="A91" s="52"/>
      <c r="B91" s="14" t="s">
        <v>18</v>
      </c>
      <c r="C91" s="15">
        <f>+H5+H9+H14+H18+H23+H28+H33+H37+H41+H45+H49+H54+H59+H64+H68+H73+H78+H83+H87</f>
        <v>0</v>
      </c>
      <c r="D91" s="3"/>
      <c r="E91" s="3"/>
      <c r="G91" s="5"/>
      <c r="H91" s="33"/>
      <c r="I91" s="19"/>
      <c r="J91" s="6"/>
    </row>
    <row r="92" spans="1:10" ht="17.25" x14ac:dyDescent="0.3">
      <c r="A92" s="52"/>
      <c r="B92" s="14" t="s">
        <v>0</v>
      </c>
      <c r="C92" s="36" t="e">
        <f>+C91/C90</f>
        <v>#DIV/0!</v>
      </c>
      <c r="D92" s="3"/>
      <c r="E92" s="3"/>
      <c r="G92" s="3"/>
      <c r="H92" s="3"/>
      <c r="I92" s="18"/>
      <c r="J92" s="3"/>
    </row>
    <row r="93" spans="1:10" ht="17.25" x14ac:dyDescent="0.3">
      <c r="A93" s="52"/>
      <c r="B93" s="16" t="s">
        <v>1</v>
      </c>
      <c r="C93" s="49" t="e">
        <f>C92</f>
        <v>#DIV/0!</v>
      </c>
      <c r="D93" s="3"/>
      <c r="E93" s="3"/>
      <c r="G93" s="3"/>
      <c r="H93" s="3"/>
      <c r="I93" s="18"/>
      <c r="J93" s="3"/>
    </row>
    <row r="94" spans="1:10" x14ac:dyDescent="0.25">
      <c r="A94" s="53" t="s">
        <v>243</v>
      </c>
      <c r="B94" s="20"/>
      <c r="C94" s="21"/>
      <c r="D94" s="22"/>
      <c r="E94" s="20"/>
      <c r="F94" s="18"/>
      <c r="G94" s="20"/>
      <c r="H94" s="20"/>
      <c r="I94" s="20"/>
    </row>
    <row r="95" spans="1:10" ht="17.25" x14ac:dyDescent="0.3">
      <c r="B95" s="14" t="s">
        <v>72</v>
      </c>
      <c r="C95" s="42">
        <f>SUM(E4,E8,E13,E17,E22,E27,E32,E36,E40,E44,E48,E53,E58,E63,E67,E72,E77,E82,E86)</f>
        <v>0</v>
      </c>
      <c r="D95" s="1"/>
    </row>
    <row r="96" spans="1:10" ht="13.9" customHeight="1" x14ac:dyDescent="0.3">
      <c r="B96" s="14" t="s">
        <v>101</v>
      </c>
      <c r="C96" s="43" t="e">
        <f>+C91/C95</f>
        <v>#DIV/0!</v>
      </c>
      <c r="D96" s="1"/>
    </row>
    <row r="97" spans="3:4" x14ac:dyDescent="0.25">
      <c r="C97" s="55"/>
      <c r="D97" s="1"/>
    </row>
    <row r="98" spans="3:4" x14ac:dyDescent="0.25">
      <c r="C98" s="2"/>
      <c r="D98" s="1"/>
    </row>
    <row r="105" spans="3:4" ht="14.45" customHeight="1" x14ac:dyDescent="0.25"/>
    <row r="222" ht="14.45" customHeight="1" x14ac:dyDescent="0.25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8"/>
  <sheetViews>
    <sheetView zoomScale="80" zoomScaleNormal="80" workbookViewId="0">
      <selection sqref="A1:F1"/>
    </sheetView>
  </sheetViews>
  <sheetFormatPr defaultRowHeight="15" x14ac:dyDescent="0.25"/>
  <cols>
    <col min="1" max="1" width="10.7109375" bestFit="1" customWidth="1"/>
    <col min="2" max="2" width="53.28515625" customWidth="1"/>
    <col min="3" max="3" width="24" bestFit="1" customWidth="1"/>
    <col min="4" max="4" width="26.28515625" bestFit="1" customWidth="1"/>
    <col min="5" max="5" width="7" bestFit="1" customWidth="1"/>
    <col min="6" max="6" width="25.5703125" style="3" bestFit="1" customWidth="1"/>
    <col min="7" max="8" width="29.85546875" customWidth="1"/>
    <col min="9" max="9" width="2.42578125" customWidth="1"/>
    <col min="10" max="10" width="8.85546875" customWidth="1"/>
  </cols>
  <sheetData>
    <row r="1" spans="1:10" ht="23.25" x14ac:dyDescent="0.35">
      <c r="A1" s="58" t="s">
        <v>4</v>
      </c>
      <c r="B1" s="58"/>
      <c r="C1" s="58"/>
      <c r="D1" s="58"/>
      <c r="E1" s="58"/>
      <c r="F1" s="58"/>
      <c r="G1" s="59" t="s">
        <v>12</v>
      </c>
      <c r="H1" s="59"/>
      <c r="I1" s="20"/>
    </row>
    <row r="2" spans="1:10" s="9" customFormat="1" ht="47.25" x14ac:dyDescent="0.25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25">
      <c r="A3" s="47" t="s">
        <v>102</v>
      </c>
      <c r="B3" s="28" t="s">
        <v>103</v>
      </c>
      <c r="C3" s="24"/>
      <c r="D3" s="24"/>
      <c r="E3" s="17"/>
      <c r="F3" s="17"/>
      <c r="G3" s="26"/>
      <c r="H3" s="26"/>
      <c r="I3" s="18"/>
    </row>
    <row r="4" spans="1:10" ht="16.149999999999999" customHeight="1" x14ac:dyDescent="0.25">
      <c r="A4" s="3"/>
      <c r="B4" s="35" t="s">
        <v>72</v>
      </c>
      <c r="C4" s="12"/>
      <c r="D4" s="7"/>
      <c r="E4" s="11">
        <v>0</v>
      </c>
      <c r="F4" s="13"/>
      <c r="G4" s="27"/>
      <c r="H4" s="27"/>
      <c r="I4" s="18"/>
    </row>
    <row r="5" spans="1:10" ht="16.149999999999999" customHeight="1" x14ac:dyDescent="0.25">
      <c r="A5" s="3"/>
      <c r="B5" s="35" t="s">
        <v>20</v>
      </c>
      <c r="C5" s="12">
        <v>3100</v>
      </c>
      <c r="D5" s="7" t="s">
        <v>104</v>
      </c>
      <c r="E5" s="11">
        <v>0</v>
      </c>
      <c r="F5" s="13">
        <f>E5*C5</f>
        <v>0</v>
      </c>
      <c r="G5" s="27">
        <v>3070</v>
      </c>
      <c r="H5" s="27">
        <f>+G5*E5</f>
        <v>0</v>
      </c>
      <c r="I5" s="18"/>
    </row>
    <row r="6" spans="1:10" ht="16.149999999999999" customHeight="1" x14ac:dyDescent="0.25">
      <c r="A6" s="3"/>
      <c r="B6" s="46" t="s">
        <v>226</v>
      </c>
      <c r="C6" s="12">
        <v>19000</v>
      </c>
      <c r="D6" s="7"/>
      <c r="E6" s="11">
        <v>0</v>
      </c>
      <c r="F6" s="13">
        <f>E6*C6</f>
        <v>0</v>
      </c>
      <c r="G6" s="27"/>
      <c r="H6" s="27"/>
      <c r="I6" s="18"/>
    </row>
    <row r="7" spans="1:10" ht="16.149999999999999" customHeight="1" x14ac:dyDescent="0.25">
      <c r="A7" s="3"/>
      <c r="B7" s="7" t="s">
        <v>15</v>
      </c>
      <c r="C7" s="12"/>
      <c r="D7" s="7"/>
      <c r="E7" s="7"/>
      <c r="F7" s="13">
        <f>SUM(F5:F6)</f>
        <v>0</v>
      </c>
      <c r="G7" s="27"/>
      <c r="H7" s="27"/>
      <c r="I7" s="18"/>
    </row>
    <row r="8" spans="1:10" x14ac:dyDescent="0.25">
      <c r="A8" s="47" t="s">
        <v>106</v>
      </c>
      <c r="B8" s="28" t="s">
        <v>107</v>
      </c>
      <c r="C8" s="24"/>
      <c r="D8" s="24"/>
      <c r="E8" s="17"/>
      <c r="F8" s="17"/>
      <c r="G8" s="26"/>
      <c r="H8" s="26"/>
      <c r="I8" s="18"/>
    </row>
    <row r="9" spans="1:10" ht="16.149999999999999" customHeight="1" x14ac:dyDescent="0.25">
      <c r="A9" s="3"/>
      <c r="B9" s="35" t="s">
        <v>72</v>
      </c>
      <c r="C9" s="12"/>
      <c r="D9" s="7"/>
      <c r="E9" s="11">
        <v>0</v>
      </c>
      <c r="F9" s="13"/>
      <c r="G9" s="27"/>
      <c r="H9" s="27"/>
      <c r="I9" s="18"/>
    </row>
    <row r="10" spans="1:10" ht="16.149999999999999" customHeight="1" x14ac:dyDescent="0.25">
      <c r="A10" s="3"/>
      <c r="B10" s="35" t="s">
        <v>20</v>
      </c>
      <c r="C10" s="12">
        <v>182000</v>
      </c>
      <c r="D10" s="7" t="s">
        <v>108</v>
      </c>
      <c r="E10" s="11">
        <v>0</v>
      </c>
      <c r="F10" s="13">
        <f>E10*C10</f>
        <v>0</v>
      </c>
      <c r="G10" s="27">
        <v>806300</v>
      </c>
      <c r="H10" s="27">
        <f>+G10*E10</f>
        <v>0</v>
      </c>
      <c r="I10" s="18"/>
    </row>
    <row r="11" spans="1:10" ht="16.149999999999999" customHeight="1" x14ac:dyDescent="0.25">
      <c r="A11" s="3"/>
      <c r="B11" s="7" t="s">
        <v>15</v>
      </c>
      <c r="C11" s="12"/>
      <c r="D11" s="7"/>
      <c r="E11" s="7"/>
      <c r="F11" s="13">
        <f>F10</f>
        <v>0</v>
      </c>
      <c r="G11" s="27"/>
      <c r="H11" s="27"/>
      <c r="I11" s="18"/>
    </row>
    <row r="12" spans="1:10" x14ac:dyDescent="0.25">
      <c r="A12" s="47" t="s">
        <v>109</v>
      </c>
      <c r="B12" s="28" t="s">
        <v>110</v>
      </c>
      <c r="C12" s="24"/>
      <c r="D12" s="24"/>
      <c r="E12" s="17"/>
      <c r="F12" s="17"/>
      <c r="G12" s="26"/>
      <c r="H12" s="26"/>
      <c r="I12" s="18"/>
    </row>
    <row r="13" spans="1:10" ht="16.149999999999999" customHeight="1" x14ac:dyDescent="0.25">
      <c r="A13" s="3"/>
      <c r="B13" s="35" t="s">
        <v>72</v>
      </c>
      <c r="C13" s="12"/>
      <c r="D13" s="7"/>
      <c r="E13" s="11">
        <v>0</v>
      </c>
      <c r="F13" s="13"/>
      <c r="G13" s="27"/>
      <c r="H13" s="27"/>
      <c r="I13" s="18"/>
    </row>
    <row r="14" spans="1:10" ht="16.149999999999999" customHeight="1" x14ac:dyDescent="0.25">
      <c r="A14" s="3"/>
      <c r="B14" s="35" t="s">
        <v>20</v>
      </c>
      <c r="C14" s="12">
        <v>380000</v>
      </c>
      <c r="D14" s="7" t="s">
        <v>108</v>
      </c>
      <c r="E14" s="11">
        <v>0</v>
      </c>
      <c r="F14" s="13">
        <f>E14*C14</f>
        <v>0</v>
      </c>
      <c r="G14" s="27">
        <v>608300</v>
      </c>
      <c r="H14" s="27">
        <f>+G14*E14</f>
        <v>0</v>
      </c>
      <c r="I14" s="18"/>
    </row>
    <row r="15" spans="1:10" ht="16.149999999999999" customHeight="1" x14ac:dyDescent="0.25">
      <c r="A15" s="3"/>
      <c r="B15" s="7" t="s">
        <v>15</v>
      </c>
      <c r="C15" s="12"/>
      <c r="D15" s="7"/>
      <c r="E15" s="7"/>
      <c r="F15" s="13">
        <f>F14</f>
        <v>0</v>
      </c>
      <c r="G15" s="27"/>
      <c r="H15" s="27"/>
      <c r="I15" s="18"/>
    </row>
    <row r="16" spans="1:10" x14ac:dyDescent="0.25">
      <c r="A16" s="47" t="s">
        <v>73</v>
      </c>
      <c r="B16" s="28" t="s">
        <v>74</v>
      </c>
      <c r="C16" s="24"/>
      <c r="D16" s="24"/>
      <c r="E16" s="17"/>
      <c r="F16" s="17"/>
      <c r="G16" s="26"/>
      <c r="H16" s="26"/>
      <c r="I16" s="18"/>
    </row>
    <row r="17" spans="1:9" ht="16.149999999999999" customHeight="1" x14ac:dyDescent="0.25">
      <c r="A17" s="3"/>
      <c r="B17" s="35" t="s">
        <v>72</v>
      </c>
      <c r="C17" s="12"/>
      <c r="D17" s="7"/>
      <c r="E17" s="11">
        <v>0</v>
      </c>
      <c r="F17" s="13"/>
      <c r="G17" s="27"/>
      <c r="H17" s="27"/>
      <c r="I17" s="18"/>
    </row>
    <row r="18" spans="1:9" x14ac:dyDescent="0.25">
      <c r="A18" s="3"/>
      <c r="B18" s="35" t="s">
        <v>20</v>
      </c>
      <c r="C18" s="12">
        <v>20000</v>
      </c>
      <c r="D18" s="7" t="s">
        <v>131</v>
      </c>
      <c r="E18" s="11">
        <v>0</v>
      </c>
      <c r="F18" s="13">
        <f>E18*C18</f>
        <v>0</v>
      </c>
      <c r="G18" s="27">
        <v>693100</v>
      </c>
      <c r="H18" s="27">
        <f>+G18*E18</f>
        <v>0</v>
      </c>
      <c r="I18" s="18"/>
    </row>
    <row r="19" spans="1:9" ht="35.25" customHeight="1" x14ac:dyDescent="0.25">
      <c r="A19" s="3"/>
      <c r="B19" s="35" t="s">
        <v>76</v>
      </c>
      <c r="C19" s="12">
        <v>67000</v>
      </c>
      <c r="D19" s="7" t="s">
        <v>75</v>
      </c>
      <c r="E19" s="11">
        <v>0</v>
      </c>
      <c r="F19" s="13">
        <f>E19*C19</f>
        <v>0</v>
      </c>
      <c r="G19" s="27"/>
      <c r="H19" s="27"/>
      <c r="I19" s="18"/>
    </row>
    <row r="20" spans="1:9" x14ac:dyDescent="0.25">
      <c r="A20" s="3"/>
      <c r="B20" s="7" t="s">
        <v>15</v>
      </c>
      <c r="C20" s="12"/>
      <c r="D20" s="7"/>
      <c r="E20" s="7"/>
      <c r="F20" s="13">
        <f>SUM(F18:F19)</f>
        <v>0</v>
      </c>
      <c r="G20" s="27"/>
      <c r="H20" s="27"/>
      <c r="I20" s="18"/>
    </row>
    <row r="21" spans="1:9" x14ac:dyDescent="0.25">
      <c r="A21" s="47" t="s">
        <v>111</v>
      </c>
      <c r="B21" s="28" t="s">
        <v>112</v>
      </c>
      <c r="C21" s="24"/>
      <c r="D21" s="24"/>
      <c r="E21" s="17"/>
      <c r="F21" s="17"/>
      <c r="G21" s="26"/>
      <c r="H21" s="26"/>
      <c r="I21" s="18"/>
    </row>
    <row r="22" spans="1:9" ht="16.149999999999999" customHeight="1" x14ac:dyDescent="0.25">
      <c r="A22" s="3"/>
      <c r="B22" s="35" t="s">
        <v>72</v>
      </c>
      <c r="C22" s="12"/>
      <c r="D22" s="7"/>
      <c r="E22" s="11">
        <v>0</v>
      </c>
      <c r="F22" s="13"/>
      <c r="G22" s="27"/>
      <c r="H22" s="27"/>
      <c r="I22" s="18"/>
    </row>
    <row r="23" spans="1:9" x14ac:dyDescent="0.25">
      <c r="A23" s="3"/>
      <c r="B23" s="35" t="s">
        <v>20</v>
      </c>
      <c r="C23" s="12">
        <v>70</v>
      </c>
      <c r="D23" s="7" t="s">
        <v>113</v>
      </c>
      <c r="E23" s="11">
        <v>0</v>
      </c>
      <c r="F23" s="13">
        <f>E23*C23</f>
        <v>0</v>
      </c>
      <c r="G23" s="27">
        <v>73</v>
      </c>
      <c r="H23" s="27">
        <f>+G23*E23</f>
        <v>0</v>
      </c>
      <c r="I23" s="18"/>
    </row>
    <row r="24" spans="1:9" x14ac:dyDescent="0.25">
      <c r="A24" s="3"/>
      <c r="B24" s="7" t="s">
        <v>15</v>
      </c>
      <c r="C24" s="12"/>
      <c r="D24" s="7"/>
      <c r="E24" s="7"/>
      <c r="F24" s="13">
        <f>F23</f>
        <v>0</v>
      </c>
      <c r="G24" s="27"/>
      <c r="H24" s="27"/>
      <c r="I24" s="18"/>
    </row>
    <row r="25" spans="1:9" x14ac:dyDescent="0.25">
      <c r="A25" s="47" t="s">
        <v>114</v>
      </c>
      <c r="B25" s="28" t="s">
        <v>115</v>
      </c>
      <c r="C25" s="24"/>
      <c r="D25" s="24"/>
      <c r="E25" s="17"/>
      <c r="F25" s="17"/>
      <c r="G25" s="26"/>
      <c r="H25" s="26"/>
      <c r="I25" s="18"/>
    </row>
    <row r="26" spans="1:9" ht="16.149999999999999" customHeight="1" x14ac:dyDescent="0.25">
      <c r="A26" s="3"/>
      <c r="B26" s="35" t="s">
        <v>72</v>
      </c>
      <c r="C26" s="12"/>
      <c r="D26" s="7"/>
      <c r="E26" s="11">
        <v>0</v>
      </c>
      <c r="F26" s="13"/>
      <c r="G26" s="27"/>
      <c r="H26" s="27"/>
      <c r="I26" s="18"/>
    </row>
    <row r="27" spans="1:9" x14ac:dyDescent="0.25">
      <c r="A27" s="3"/>
      <c r="B27" s="35" t="s">
        <v>20</v>
      </c>
      <c r="C27" s="12">
        <v>70</v>
      </c>
      <c r="D27" s="7" t="s">
        <v>113</v>
      </c>
      <c r="E27" s="11">
        <v>0</v>
      </c>
      <c r="F27" s="13">
        <f>E27*C27</f>
        <v>0</v>
      </c>
      <c r="G27" s="27">
        <v>151</v>
      </c>
      <c r="H27" s="27">
        <f>+G27*E27</f>
        <v>0</v>
      </c>
      <c r="I27" s="18"/>
    </row>
    <row r="28" spans="1:9" x14ac:dyDescent="0.25">
      <c r="A28" s="3"/>
      <c r="B28" s="7" t="s">
        <v>15</v>
      </c>
      <c r="C28" s="12"/>
      <c r="D28" s="7"/>
      <c r="E28" s="7"/>
      <c r="F28" s="13">
        <f>F27</f>
        <v>0</v>
      </c>
      <c r="G28" s="27"/>
      <c r="H28" s="27"/>
      <c r="I28" s="18"/>
    </row>
    <row r="29" spans="1:9" x14ac:dyDescent="0.25">
      <c r="A29" s="47" t="s">
        <v>116</v>
      </c>
      <c r="B29" s="28" t="s">
        <v>252</v>
      </c>
      <c r="C29" s="24"/>
      <c r="D29" s="24"/>
      <c r="E29" s="17"/>
      <c r="F29" s="17"/>
      <c r="G29" s="26"/>
      <c r="H29" s="26"/>
      <c r="I29" s="18"/>
    </row>
    <row r="30" spans="1:9" ht="16.149999999999999" customHeight="1" x14ac:dyDescent="0.25">
      <c r="A30" s="3"/>
      <c r="B30" s="35" t="s">
        <v>72</v>
      </c>
      <c r="C30" s="12"/>
      <c r="D30" s="7"/>
      <c r="E30" s="11">
        <v>0</v>
      </c>
      <c r="F30" s="13"/>
      <c r="G30" s="27"/>
      <c r="H30" s="27"/>
      <c r="I30" s="18"/>
    </row>
    <row r="31" spans="1:9" x14ac:dyDescent="0.25">
      <c r="A31" s="3"/>
      <c r="B31" s="35" t="s">
        <v>20</v>
      </c>
      <c r="C31" s="12">
        <v>390000</v>
      </c>
      <c r="D31" s="7" t="s">
        <v>21</v>
      </c>
      <c r="E31" s="11">
        <v>0</v>
      </c>
      <c r="F31" s="13">
        <f>E31*C31</f>
        <v>0</v>
      </c>
      <c r="G31" s="27">
        <v>38354</v>
      </c>
      <c r="H31" s="27">
        <f>+G31*E32</f>
        <v>0</v>
      </c>
      <c r="I31" s="18"/>
    </row>
    <row r="32" spans="1:9" x14ac:dyDescent="0.25">
      <c r="A32" s="3"/>
      <c r="B32" s="35" t="s">
        <v>118</v>
      </c>
      <c r="C32" s="12">
        <v>62000</v>
      </c>
      <c r="D32" s="7" t="s">
        <v>119</v>
      </c>
      <c r="E32" s="11">
        <v>0</v>
      </c>
      <c r="F32" s="13">
        <f>E32*C32</f>
        <v>0</v>
      </c>
      <c r="H32" s="27"/>
      <c r="I32" s="18"/>
    </row>
    <row r="33" spans="1:9" x14ac:dyDescent="0.25">
      <c r="A33" s="3"/>
      <c r="B33" s="7" t="s">
        <v>15</v>
      </c>
      <c r="C33" s="12"/>
      <c r="D33" s="7"/>
      <c r="E33" s="7"/>
      <c r="F33" s="13">
        <f>SUM(F31:F32)</f>
        <v>0</v>
      </c>
      <c r="G33" s="27"/>
      <c r="H33" s="27"/>
      <c r="I33" s="18"/>
    </row>
    <row r="34" spans="1:9" x14ac:dyDescent="0.25">
      <c r="A34" s="47" t="s">
        <v>120</v>
      </c>
      <c r="B34" s="28" t="s">
        <v>122</v>
      </c>
      <c r="C34" s="24"/>
      <c r="D34" s="24"/>
      <c r="E34" s="17"/>
      <c r="F34" s="17"/>
      <c r="G34" s="26"/>
      <c r="H34" s="26"/>
      <c r="I34" s="18"/>
    </row>
    <row r="35" spans="1:9" ht="16.149999999999999" customHeight="1" x14ac:dyDescent="0.25">
      <c r="A35" s="3"/>
      <c r="B35" s="35" t="s">
        <v>72</v>
      </c>
      <c r="C35" s="12"/>
      <c r="D35" s="7"/>
      <c r="E35" s="11">
        <v>0</v>
      </c>
      <c r="F35" s="13"/>
      <c r="G35" s="27"/>
      <c r="H35" s="27"/>
      <c r="I35" s="18"/>
    </row>
    <row r="36" spans="1:9" x14ac:dyDescent="0.25">
      <c r="A36" s="3"/>
      <c r="B36" s="35" t="s">
        <v>20</v>
      </c>
      <c r="C36" s="12">
        <v>72000</v>
      </c>
      <c r="D36" s="7" t="s">
        <v>132</v>
      </c>
      <c r="E36" s="11">
        <v>0</v>
      </c>
      <c r="F36" s="13">
        <f>E36*C36</f>
        <v>0</v>
      </c>
      <c r="G36" s="27">
        <v>255600</v>
      </c>
      <c r="H36" s="27">
        <f>+G36*E36</f>
        <v>0</v>
      </c>
      <c r="I36" s="18"/>
    </row>
    <row r="37" spans="1:9" x14ac:dyDescent="0.25">
      <c r="A37" s="3"/>
      <c r="B37" s="35" t="s">
        <v>123</v>
      </c>
      <c r="C37" s="12">
        <v>300</v>
      </c>
      <c r="D37" s="7" t="s">
        <v>124</v>
      </c>
      <c r="E37" s="11">
        <v>0</v>
      </c>
      <c r="F37" s="13">
        <f>E37*C37</f>
        <v>0</v>
      </c>
      <c r="G37" s="27"/>
      <c r="H37" s="27"/>
      <c r="I37" s="18"/>
    </row>
    <row r="38" spans="1:9" x14ac:dyDescent="0.25">
      <c r="A38" s="3"/>
      <c r="B38" s="7" t="s">
        <v>15</v>
      </c>
      <c r="C38" s="12"/>
      <c r="D38" s="7"/>
      <c r="E38" s="7"/>
      <c r="F38" s="13">
        <f>SUM(F36:F37)</f>
        <v>0</v>
      </c>
      <c r="G38" s="27"/>
      <c r="H38" s="27"/>
      <c r="I38" s="18"/>
    </row>
    <row r="39" spans="1:9" x14ac:dyDescent="0.25">
      <c r="A39" s="47" t="s">
        <v>121</v>
      </c>
      <c r="B39" s="28" t="s">
        <v>126</v>
      </c>
      <c r="C39" s="24"/>
      <c r="D39" s="24"/>
      <c r="E39" s="17"/>
      <c r="F39" s="17"/>
      <c r="G39" s="26"/>
      <c r="H39" s="26"/>
      <c r="I39" s="18"/>
    </row>
    <row r="40" spans="1:9" ht="16.149999999999999" customHeight="1" x14ac:dyDescent="0.25">
      <c r="A40" s="3"/>
      <c r="B40" s="35" t="s">
        <v>72</v>
      </c>
      <c r="C40" s="12"/>
      <c r="D40" s="7"/>
      <c r="E40" s="11">
        <v>0</v>
      </c>
      <c r="F40" s="13"/>
      <c r="G40" s="27"/>
      <c r="H40" s="27"/>
      <c r="I40" s="18"/>
    </row>
    <row r="41" spans="1:9" x14ac:dyDescent="0.25">
      <c r="A41" s="3"/>
      <c r="B41" s="35" t="s">
        <v>20</v>
      </c>
      <c r="C41" s="12">
        <v>205000</v>
      </c>
      <c r="D41" s="7" t="s">
        <v>21</v>
      </c>
      <c r="E41" s="11">
        <v>0</v>
      </c>
      <c r="F41" s="13">
        <f>E41*C41</f>
        <v>0</v>
      </c>
      <c r="G41" s="27">
        <v>500500</v>
      </c>
      <c r="H41" s="27">
        <f>+G41*E41</f>
        <v>0</v>
      </c>
      <c r="I41" s="18"/>
    </row>
    <row r="42" spans="1:9" x14ac:dyDescent="0.25">
      <c r="A42" s="3"/>
      <c r="B42" s="7" t="s">
        <v>15</v>
      </c>
      <c r="C42" s="12"/>
      <c r="D42" s="7"/>
      <c r="E42" s="7"/>
      <c r="F42" s="13">
        <f>F41</f>
        <v>0</v>
      </c>
      <c r="G42" s="27"/>
      <c r="H42" s="27"/>
      <c r="I42" s="18"/>
    </row>
    <row r="43" spans="1:9" x14ac:dyDescent="0.25">
      <c r="A43" s="47" t="s">
        <v>125</v>
      </c>
      <c r="B43" s="28" t="s">
        <v>128</v>
      </c>
      <c r="C43" s="24"/>
      <c r="D43" s="24"/>
      <c r="E43" s="17"/>
      <c r="F43" s="17"/>
      <c r="G43" s="26"/>
      <c r="H43" s="26"/>
      <c r="I43" s="18"/>
    </row>
    <row r="44" spans="1:9" ht="16.149999999999999" customHeight="1" x14ac:dyDescent="0.25">
      <c r="A44" s="3"/>
      <c r="B44" s="35" t="s">
        <v>72</v>
      </c>
      <c r="C44" s="12"/>
      <c r="D44" s="7"/>
      <c r="E44" s="11">
        <v>0</v>
      </c>
      <c r="F44" s="13"/>
      <c r="G44" s="27"/>
      <c r="H44" s="27"/>
      <c r="I44" s="18"/>
    </row>
    <row r="45" spans="1:9" x14ac:dyDescent="0.25">
      <c r="A45" s="3"/>
      <c r="B45" s="35" t="s">
        <v>20</v>
      </c>
      <c r="C45" s="12">
        <v>141000</v>
      </c>
      <c r="D45" s="7" t="s">
        <v>21</v>
      </c>
      <c r="E45" s="11">
        <v>0</v>
      </c>
      <c r="F45" s="13">
        <f>E45*C45</f>
        <v>0</v>
      </c>
      <c r="G45" s="27">
        <v>408800</v>
      </c>
      <c r="H45" s="27">
        <f>+G45*E45</f>
        <v>0</v>
      </c>
      <c r="I45" s="18"/>
    </row>
    <row r="46" spans="1:9" x14ac:dyDescent="0.25">
      <c r="A46" s="3"/>
      <c r="B46" s="46" t="s">
        <v>227</v>
      </c>
      <c r="C46" s="12">
        <v>193000</v>
      </c>
      <c r="D46" s="7" t="s">
        <v>228</v>
      </c>
      <c r="E46" s="11">
        <v>0</v>
      </c>
      <c r="F46" s="13">
        <f>E46*C46</f>
        <v>0</v>
      </c>
      <c r="G46" s="27"/>
      <c r="H46" s="27"/>
      <c r="I46" s="18"/>
    </row>
    <row r="47" spans="1:9" x14ac:dyDescent="0.25">
      <c r="A47" s="3"/>
      <c r="B47" s="7" t="s">
        <v>15</v>
      </c>
      <c r="C47" s="12"/>
      <c r="D47" s="7"/>
      <c r="E47" s="7"/>
      <c r="F47" s="13">
        <f>SUM(F45:F46)</f>
        <v>0</v>
      </c>
      <c r="G47" s="27"/>
      <c r="H47" s="27"/>
      <c r="I47" s="18"/>
    </row>
    <row r="48" spans="1:9" x14ac:dyDescent="0.25">
      <c r="A48" s="47" t="s">
        <v>127</v>
      </c>
      <c r="B48" s="28" t="s">
        <v>78</v>
      </c>
      <c r="C48" s="24"/>
      <c r="D48" s="24"/>
      <c r="E48" s="17"/>
      <c r="F48" s="17"/>
      <c r="G48" s="26"/>
      <c r="H48" s="26"/>
      <c r="I48" s="18"/>
    </row>
    <row r="49" spans="1:9" ht="16.149999999999999" customHeight="1" x14ac:dyDescent="0.25">
      <c r="A49" s="3"/>
      <c r="B49" s="35" t="s">
        <v>72</v>
      </c>
      <c r="C49" s="12"/>
      <c r="D49" s="7"/>
      <c r="E49" s="11">
        <v>0</v>
      </c>
      <c r="F49" s="13"/>
      <c r="G49" s="27"/>
      <c r="H49" s="27"/>
      <c r="I49" s="18"/>
    </row>
    <row r="50" spans="1:9" x14ac:dyDescent="0.25">
      <c r="A50" s="3"/>
      <c r="B50" s="7" t="s">
        <v>23</v>
      </c>
      <c r="C50" s="12">
        <v>140</v>
      </c>
      <c r="D50" s="7" t="s">
        <v>79</v>
      </c>
      <c r="E50" s="37">
        <v>0</v>
      </c>
      <c r="F50" s="13">
        <f>E50*C50</f>
        <v>0</v>
      </c>
      <c r="G50" s="27">
        <v>43</v>
      </c>
      <c r="H50" s="27">
        <f>+G50*E50</f>
        <v>0</v>
      </c>
      <c r="I50" s="18"/>
    </row>
    <row r="51" spans="1:9" x14ac:dyDescent="0.25">
      <c r="A51" s="3"/>
      <c r="B51" s="7" t="s">
        <v>15</v>
      </c>
      <c r="C51" s="12"/>
      <c r="D51" s="7"/>
      <c r="E51" s="7"/>
      <c r="F51" s="13">
        <f>SUM(F50:F50)</f>
        <v>0</v>
      </c>
      <c r="G51" s="27"/>
      <c r="H51" s="27"/>
      <c r="I51" s="18"/>
    </row>
    <row r="52" spans="1:9" x14ac:dyDescent="0.25">
      <c r="A52" s="47" t="s">
        <v>77</v>
      </c>
      <c r="B52" s="28" t="s">
        <v>129</v>
      </c>
      <c r="C52" s="24"/>
      <c r="D52" s="24"/>
      <c r="E52" s="17"/>
      <c r="F52" s="17"/>
      <c r="G52" s="26"/>
      <c r="H52" s="26"/>
      <c r="I52" s="18"/>
    </row>
    <row r="53" spans="1:9" ht="16.149999999999999" customHeight="1" x14ac:dyDescent="0.25">
      <c r="A53" s="3"/>
      <c r="B53" s="35" t="s">
        <v>72</v>
      </c>
      <c r="C53" s="12"/>
      <c r="D53" s="7"/>
      <c r="E53" s="11">
        <v>0</v>
      </c>
      <c r="F53" s="13"/>
      <c r="G53" s="27"/>
      <c r="H53" s="27"/>
      <c r="I53" s="18"/>
    </row>
    <row r="54" spans="1:9" x14ac:dyDescent="0.25">
      <c r="A54" s="3"/>
      <c r="B54" s="7" t="s">
        <v>23</v>
      </c>
      <c r="C54" s="12">
        <v>175000</v>
      </c>
      <c r="D54" s="7" t="s">
        <v>130</v>
      </c>
      <c r="E54" s="37">
        <v>0</v>
      </c>
      <c r="F54" s="13">
        <f>E54*C54</f>
        <v>0</v>
      </c>
      <c r="G54" s="27">
        <v>23400</v>
      </c>
      <c r="H54" s="27">
        <f>+G54*E54</f>
        <v>0</v>
      </c>
      <c r="I54" s="18"/>
    </row>
    <row r="55" spans="1:9" x14ac:dyDescent="0.25">
      <c r="A55" s="3"/>
      <c r="B55" s="7" t="s">
        <v>15</v>
      </c>
      <c r="C55" s="12"/>
      <c r="D55" s="7"/>
      <c r="E55" s="7"/>
      <c r="F55" s="13">
        <f>SUM(F54:F54)</f>
        <v>0</v>
      </c>
      <c r="G55" s="27"/>
      <c r="H55" s="27"/>
      <c r="I55" s="18"/>
    </row>
    <row r="56" spans="1:9" x14ac:dyDescent="0.25">
      <c r="A56" s="47" t="s">
        <v>239</v>
      </c>
      <c r="B56" s="28" t="s">
        <v>240</v>
      </c>
      <c r="C56" s="24"/>
      <c r="D56" s="24"/>
      <c r="E56" s="17"/>
      <c r="F56" s="17"/>
      <c r="G56" s="26"/>
      <c r="H56" s="26"/>
      <c r="I56" s="18"/>
    </row>
    <row r="57" spans="1:9" ht="16.149999999999999" customHeight="1" x14ac:dyDescent="0.25">
      <c r="A57" s="3"/>
      <c r="B57" s="35" t="s">
        <v>72</v>
      </c>
      <c r="C57" s="12"/>
      <c r="D57" s="7"/>
      <c r="E57" s="11">
        <v>0</v>
      </c>
      <c r="F57" s="13"/>
      <c r="G57" s="27"/>
      <c r="H57" s="27"/>
      <c r="I57" s="18"/>
    </row>
    <row r="58" spans="1:9" x14ac:dyDescent="0.25">
      <c r="A58" s="3"/>
      <c r="B58" s="7" t="s">
        <v>23</v>
      </c>
      <c r="C58" s="12">
        <v>192000</v>
      </c>
      <c r="D58" s="7" t="s">
        <v>241</v>
      </c>
      <c r="E58" s="37">
        <v>0</v>
      </c>
      <c r="F58" s="13">
        <f>E58*C58</f>
        <v>0</v>
      </c>
      <c r="G58" s="27">
        <v>217200</v>
      </c>
      <c r="H58" s="27">
        <f>+G58*E58</f>
        <v>0</v>
      </c>
      <c r="I58" s="18"/>
    </row>
    <row r="59" spans="1:9" x14ac:dyDescent="0.25">
      <c r="A59" s="3"/>
      <c r="B59" s="7" t="s">
        <v>15</v>
      </c>
      <c r="C59" s="12"/>
      <c r="D59" s="7"/>
      <c r="E59" s="7"/>
      <c r="F59" s="13">
        <f>SUM(F58:F58)</f>
        <v>0</v>
      </c>
      <c r="G59" s="27"/>
      <c r="H59" s="27"/>
      <c r="I59" s="18"/>
    </row>
    <row r="60" spans="1:9" x14ac:dyDescent="0.25">
      <c r="A60" s="47" t="s">
        <v>253</v>
      </c>
      <c r="B60" s="28" t="s">
        <v>254</v>
      </c>
      <c r="C60" s="24"/>
      <c r="D60" s="24"/>
      <c r="E60" s="17"/>
      <c r="F60" s="17"/>
      <c r="G60" s="26"/>
      <c r="H60" s="26"/>
      <c r="I60" s="18"/>
    </row>
    <row r="61" spans="1:9" x14ac:dyDescent="0.25">
      <c r="A61" s="3"/>
      <c r="B61" s="35" t="s">
        <v>72</v>
      </c>
      <c r="C61" s="12"/>
      <c r="D61" s="7"/>
      <c r="E61" s="11">
        <v>0</v>
      </c>
      <c r="F61" s="13"/>
      <c r="G61" s="27"/>
      <c r="H61" s="27"/>
      <c r="I61" s="18"/>
    </row>
    <row r="62" spans="1:9" x14ac:dyDescent="0.25">
      <c r="A62" s="3"/>
      <c r="B62" s="7" t="s">
        <v>23</v>
      </c>
      <c r="C62" s="12">
        <v>440000</v>
      </c>
      <c r="D62" s="7" t="s">
        <v>255</v>
      </c>
      <c r="E62" s="37">
        <v>0</v>
      </c>
      <c r="F62" s="13">
        <f>E62*C62</f>
        <v>0</v>
      </c>
      <c r="G62" s="27">
        <v>1068627</v>
      </c>
      <c r="H62" s="27">
        <f>+G62*E62</f>
        <v>0</v>
      </c>
      <c r="I62" s="18"/>
    </row>
    <row r="63" spans="1:9" x14ac:dyDescent="0.25">
      <c r="A63" s="3"/>
      <c r="B63" s="7" t="s">
        <v>15</v>
      </c>
      <c r="C63" s="12"/>
      <c r="D63" s="7"/>
      <c r="E63" s="7"/>
      <c r="F63" s="13">
        <f>SUM(F62:F62)</f>
        <v>0</v>
      </c>
      <c r="G63" s="27"/>
      <c r="H63" s="27"/>
      <c r="I63" s="18"/>
    </row>
    <row r="64" spans="1:9" x14ac:dyDescent="0.25">
      <c r="A64" s="47" t="s">
        <v>259</v>
      </c>
      <c r="B64" s="28" t="s">
        <v>256</v>
      </c>
      <c r="C64" s="24"/>
      <c r="D64" s="24"/>
      <c r="E64" s="17"/>
      <c r="F64" s="17"/>
      <c r="G64" s="26"/>
      <c r="H64" s="26"/>
    </row>
    <row r="65" spans="1:10" x14ac:dyDescent="0.25">
      <c r="A65" s="3"/>
      <c r="B65" s="35" t="s">
        <v>72</v>
      </c>
      <c r="C65" s="12"/>
      <c r="D65" s="7"/>
      <c r="E65" s="11">
        <v>0</v>
      </c>
      <c r="F65" s="13"/>
      <c r="G65" s="27"/>
      <c r="H65" s="27"/>
    </row>
    <row r="66" spans="1:10" x14ac:dyDescent="0.25">
      <c r="A66" s="3"/>
      <c r="B66" s="7" t="s">
        <v>23</v>
      </c>
      <c r="C66" s="12">
        <v>160000</v>
      </c>
      <c r="D66" s="7" t="s">
        <v>21</v>
      </c>
      <c r="E66" s="37">
        <v>0</v>
      </c>
      <c r="F66" s="13">
        <f>E66*C66</f>
        <v>0</v>
      </c>
      <c r="G66" s="27">
        <v>89124</v>
      </c>
      <c r="H66" s="27">
        <f>+G66*E67</f>
        <v>0</v>
      </c>
    </row>
    <row r="67" spans="1:10" x14ac:dyDescent="0.25">
      <c r="A67" s="3"/>
      <c r="B67" s="7" t="s">
        <v>118</v>
      </c>
      <c r="C67" s="12">
        <v>62000</v>
      </c>
      <c r="D67" s="7" t="s">
        <v>119</v>
      </c>
      <c r="E67" s="37">
        <v>0</v>
      </c>
      <c r="F67" s="13">
        <f>E67*C67</f>
        <v>0</v>
      </c>
      <c r="H67" s="27"/>
    </row>
    <row r="68" spans="1:10" x14ac:dyDescent="0.25">
      <c r="A68" s="3"/>
      <c r="B68" s="7" t="s">
        <v>15</v>
      </c>
      <c r="C68" s="12"/>
      <c r="D68" s="7"/>
      <c r="E68" s="7"/>
      <c r="F68" s="13">
        <f>SUM(F66,F67)</f>
        <v>0</v>
      </c>
      <c r="G68" s="27"/>
      <c r="H68" s="27"/>
    </row>
    <row r="69" spans="1:10" x14ac:dyDescent="0.25">
      <c r="A69" s="51" t="s">
        <v>242</v>
      </c>
      <c r="B69" s="29"/>
      <c r="C69" s="30"/>
      <c r="D69" s="29"/>
      <c r="E69" s="31"/>
      <c r="F69" s="32"/>
      <c r="G69" s="19"/>
      <c r="H69" s="19"/>
      <c r="I69" s="18"/>
    </row>
    <row r="70" spans="1:10" ht="17.25" x14ac:dyDescent="0.3">
      <c r="A70" s="52"/>
      <c r="B70" s="14" t="s">
        <v>3</v>
      </c>
      <c r="C70" s="15">
        <f>+F7+F11+F15+F20+F24+F28+F33+F38+F42+F47+F51+F55+F59+F63+F68</f>
        <v>0</v>
      </c>
      <c r="D70" s="3"/>
      <c r="E70" s="3"/>
      <c r="I70" s="19"/>
      <c r="J70" s="6"/>
    </row>
    <row r="71" spans="1:10" ht="17.25" x14ac:dyDescent="0.3">
      <c r="A71" s="52"/>
      <c r="B71" s="14" t="s">
        <v>18</v>
      </c>
      <c r="C71" s="15">
        <f>H5+H10+H14+H18+H23+H27+H32+H36+H41+H45+H50+H54+H58+H62+H66</f>
        <v>0</v>
      </c>
      <c r="D71" s="3"/>
      <c r="E71" s="3"/>
      <c r="G71" s="5"/>
      <c r="H71" s="33"/>
      <c r="I71" s="19"/>
      <c r="J71" s="6"/>
    </row>
    <row r="72" spans="1:10" ht="17.25" x14ac:dyDescent="0.3">
      <c r="A72" s="52"/>
      <c r="B72" s="14" t="s">
        <v>0</v>
      </c>
      <c r="C72" s="44" t="e">
        <f>+C71/C70</f>
        <v>#DIV/0!</v>
      </c>
      <c r="D72" s="3"/>
      <c r="E72" s="3"/>
      <c r="G72" s="3"/>
      <c r="H72" s="3"/>
      <c r="I72" s="18"/>
      <c r="J72" s="3"/>
    </row>
    <row r="73" spans="1:10" ht="17.25" x14ac:dyDescent="0.3">
      <c r="A73" s="52"/>
      <c r="B73" s="16" t="s">
        <v>1</v>
      </c>
      <c r="C73" s="49" t="e">
        <f>C72</f>
        <v>#DIV/0!</v>
      </c>
      <c r="D73" s="3"/>
      <c r="E73" s="3"/>
      <c r="G73" s="3"/>
      <c r="H73" s="3"/>
      <c r="I73" s="18"/>
      <c r="J73" s="3"/>
    </row>
    <row r="74" spans="1:10" x14ac:dyDescent="0.25">
      <c r="A74" s="53" t="s">
        <v>243</v>
      </c>
      <c r="B74" s="20"/>
      <c r="C74" s="45"/>
      <c r="D74" s="22"/>
      <c r="E74" s="20"/>
      <c r="F74" s="18"/>
      <c r="G74" s="20"/>
      <c r="H74" s="20"/>
      <c r="I74" s="20"/>
    </row>
    <row r="75" spans="1:10" ht="17.25" x14ac:dyDescent="0.3">
      <c r="B75" s="14" t="s">
        <v>72</v>
      </c>
      <c r="C75" s="42">
        <f>SUM(E57,E53,E49,E44,E40,E35,E30,E26,E22,E17,E13,E9,E4,E61,E65)</f>
        <v>0</v>
      </c>
      <c r="D75" s="1"/>
    </row>
    <row r="76" spans="1:10" ht="17.25" x14ac:dyDescent="0.3">
      <c r="B76" s="14" t="s">
        <v>101</v>
      </c>
      <c r="C76" s="43" t="e">
        <f>+C71/C75</f>
        <v>#DIV/0!</v>
      </c>
      <c r="D76" s="1"/>
    </row>
    <row r="77" spans="1:10" x14ac:dyDescent="0.25">
      <c r="C77" s="55"/>
      <c r="D77" s="1"/>
    </row>
    <row r="78" spans="1:10" x14ac:dyDescent="0.25">
      <c r="C78" s="2"/>
      <c r="D78" s="1"/>
    </row>
    <row r="82" ht="13.9" customHeight="1" x14ac:dyDescent="0.25"/>
    <row r="91" ht="14.45" customHeight="1" x14ac:dyDescent="0.25"/>
    <row r="208" ht="14.45" customHeight="1" x14ac:dyDescent="0.25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topLeftCell="A28" zoomScale="80" zoomScaleNormal="80" workbookViewId="0">
      <selection activeCell="C65" sqref="C65"/>
    </sheetView>
  </sheetViews>
  <sheetFormatPr defaultRowHeight="15" x14ac:dyDescent="0.25"/>
  <cols>
    <col min="1" max="1" width="10.7109375" bestFit="1" customWidth="1"/>
    <col min="2" max="2" width="53.28515625" customWidth="1"/>
    <col min="3" max="3" width="24" bestFit="1" customWidth="1"/>
    <col min="4" max="4" width="28" bestFit="1" customWidth="1"/>
    <col min="5" max="5" width="6.140625" bestFit="1" customWidth="1"/>
    <col min="6" max="6" width="25.5703125" style="3" bestFit="1" customWidth="1"/>
    <col min="7" max="8" width="29.85546875" customWidth="1"/>
    <col min="9" max="9" width="2.42578125" customWidth="1"/>
    <col min="10" max="10" width="8.85546875" customWidth="1"/>
  </cols>
  <sheetData>
    <row r="1" spans="1:10" ht="23.25" x14ac:dyDescent="0.35">
      <c r="A1" s="58" t="s">
        <v>4</v>
      </c>
      <c r="B1" s="58"/>
      <c r="C1" s="58"/>
      <c r="D1" s="58"/>
      <c r="E1" s="58"/>
      <c r="F1" s="58"/>
      <c r="G1" s="59" t="s">
        <v>12</v>
      </c>
      <c r="H1" s="59"/>
      <c r="I1" s="20"/>
    </row>
    <row r="2" spans="1:10" s="9" customFormat="1" ht="47.25" x14ac:dyDescent="0.25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25">
      <c r="A3" s="47" t="s">
        <v>146</v>
      </c>
      <c r="B3" s="28" t="s">
        <v>147</v>
      </c>
      <c r="C3" s="24"/>
      <c r="D3" s="24"/>
      <c r="E3" s="17"/>
      <c r="F3" s="17"/>
      <c r="G3" s="26"/>
      <c r="H3" s="26"/>
      <c r="I3" s="18"/>
    </row>
    <row r="4" spans="1:10" ht="16.149999999999999" customHeight="1" x14ac:dyDescent="0.25">
      <c r="A4" s="3"/>
      <c r="B4" s="35" t="s">
        <v>72</v>
      </c>
      <c r="C4" s="12"/>
      <c r="D4" s="7"/>
      <c r="E4" s="11">
        <v>0</v>
      </c>
      <c r="F4" s="13"/>
      <c r="G4" s="27"/>
      <c r="H4" s="27"/>
      <c r="I4" s="18"/>
    </row>
    <row r="5" spans="1:10" ht="16.149999999999999" customHeight="1" x14ac:dyDescent="0.25">
      <c r="A5" s="3"/>
      <c r="B5" s="35" t="s">
        <v>20</v>
      </c>
      <c r="C5" s="12">
        <v>430000</v>
      </c>
      <c r="D5" s="7" t="s">
        <v>148</v>
      </c>
      <c r="E5" s="11">
        <v>0</v>
      </c>
      <c r="F5" s="13">
        <f>E5*C5</f>
        <v>0</v>
      </c>
      <c r="G5" s="27">
        <v>305200</v>
      </c>
      <c r="H5" s="27">
        <f>+G5*E5</f>
        <v>0</v>
      </c>
      <c r="I5" s="18"/>
    </row>
    <row r="6" spans="1:10" ht="16.149999999999999" customHeight="1" x14ac:dyDescent="0.25">
      <c r="A6" s="3"/>
      <c r="B6" s="7" t="s">
        <v>15</v>
      </c>
      <c r="C6" s="12"/>
      <c r="D6" s="7"/>
      <c r="E6" s="7"/>
      <c r="F6" s="13">
        <f>F5</f>
        <v>0</v>
      </c>
      <c r="G6" s="27"/>
      <c r="H6" s="27"/>
      <c r="I6" s="18"/>
    </row>
    <row r="7" spans="1:10" ht="16.149999999999999" customHeight="1" x14ac:dyDescent="0.25">
      <c r="A7" s="47" t="s">
        <v>149</v>
      </c>
      <c r="B7" s="28" t="s">
        <v>117</v>
      </c>
      <c r="C7" s="24"/>
      <c r="D7" s="24"/>
      <c r="E7" s="17"/>
      <c r="F7" s="17"/>
      <c r="G7" s="26"/>
      <c r="H7" s="26"/>
      <c r="I7" s="18"/>
    </row>
    <row r="8" spans="1:10" ht="16.149999999999999" customHeight="1" x14ac:dyDescent="0.25">
      <c r="A8" s="3"/>
      <c r="B8" s="35" t="s">
        <v>72</v>
      </c>
      <c r="C8" s="12"/>
      <c r="D8" s="7"/>
      <c r="E8" s="11">
        <v>0</v>
      </c>
      <c r="F8" s="13"/>
      <c r="G8" s="27"/>
      <c r="H8" s="27"/>
      <c r="I8" s="18"/>
    </row>
    <row r="9" spans="1:10" ht="16.149999999999999" customHeight="1" x14ac:dyDescent="0.25">
      <c r="A9" s="3"/>
      <c r="B9" s="35" t="s">
        <v>20</v>
      </c>
      <c r="C9" s="12">
        <v>390000</v>
      </c>
      <c r="D9" s="7" t="s">
        <v>21</v>
      </c>
      <c r="E9" s="11">
        <v>0</v>
      </c>
      <c r="F9" s="13">
        <f>E9*C9</f>
        <v>0</v>
      </c>
      <c r="G9" s="27">
        <v>38354</v>
      </c>
      <c r="H9" s="27">
        <f>+G9*E10</f>
        <v>0</v>
      </c>
      <c r="I9" s="18"/>
    </row>
    <row r="10" spans="1:10" ht="16.149999999999999" customHeight="1" x14ac:dyDescent="0.25">
      <c r="A10" s="3"/>
      <c r="B10" s="35" t="s">
        <v>118</v>
      </c>
      <c r="C10" s="12">
        <v>62000</v>
      </c>
      <c r="D10" s="7" t="s">
        <v>119</v>
      </c>
      <c r="E10" s="11">
        <v>0</v>
      </c>
      <c r="F10" s="13">
        <f>E10*C10</f>
        <v>0</v>
      </c>
      <c r="H10" s="27"/>
      <c r="I10" s="18"/>
    </row>
    <row r="11" spans="1:10" ht="16.149999999999999" customHeight="1" x14ac:dyDescent="0.25">
      <c r="A11" s="3"/>
      <c r="B11" s="7" t="s">
        <v>15</v>
      </c>
      <c r="C11" s="12"/>
      <c r="D11" s="7"/>
      <c r="E11" s="7"/>
      <c r="F11" s="13">
        <f>SUM(F9:F10)</f>
        <v>0</v>
      </c>
      <c r="G11" s="27"/>
      <c r="H11" s="27"/>
      <c r="I11" s="18"/>
    </row>
    <row r="12" spans="1:10" ht="16.149999999999999" customHeight="1" x14ac:dyDescent="0.25">
      <c r="A12" s="47" t="s">
        <v>150</v>
      </c>
      <c r="B12" s="28" t="s">
        <v>240</v>
      </c>
      <c r="C12" s="24"/>
      <c r="D12" s="24"/>
      <c r="E12" s="17"/>
      <c r="F12" s="17"/>
      <c r="G12" s="26"/>
      <c r="H12" s="26"/>
      <c r="I12" s="41"/>
    </row>
    <row r="13" spans="1:10" ht="16.149999999999999" customHeight="1" x14ac:dyDescent="0.25">
      <c r="A13" s="3"/>
      <c r="B13" s="35" t="s">
        <v>72</v>
      </c>
      <c r="C13" s="12"/>
      <c r="D13" s="7"/>
      <c r="E13" s="11">
        <v>0</v>
      </c>
      <c r="F13" s="13"/>
      <c r="G13" s="27"/>
      <c r="H13" s="27"/>
      <c r="I13" s="18"/>
    </row>
    <row r="14" spans="1:10" ht="16.149999999999999" customHeight="1" x14ac:dyDescent="0.25">
      <c r="A14" s="40"/>
      <c r="B14" s="7" t="s">
        <v>23</v>
      </c>
      <c r="C14" s="12">
        <v>192000</v>
      </c>
      <c r="D14" s="7" t="s">
        <v>241</v>
      </c>
      <c r="E14" s="37">
        <v>0</v>
      </c>
      <c r="F14" s="13">
        <f>E14*C14</f>
        <v>0</v>
      </c>
      <c r="G14" s="27">
        <v>217200</v>
      </c>
      <c r="H14" s="27">
        <f>+G14*E14</f>
        <v>0</v>
      </c>
      <c r="I14" s="41"/>
    </row>
    <row r="15" spans="1:10" ht="16.149999999999999" customHeight="1" x14ac:dyDescent="0.25">
      <c r="A15" s="40"/>
      <c r="B15" s="7" t="s">
        <v>15</v>
      </c>
      <c r="C15" s="12"/>
      <c r="D15" s="7"/>
      <c r="E15" s="7"/>
      <c r="F15" s="13">
        <f>SUM(F14:F14)</f>
        <v>0</v>
      </c>
      <c r="G15" s="27"/>
      <c r="H15" s="27"/>
      <c r="I15" s="41"/>
    </row>
    <row r="16" spans="1:10" ht="16.149999999999999" customHeight="1" x14ac:dyDescent="0.25">
      <c r="A16" s="47" t="s">
        <v>151</v>
      </c>
      <c r="B16" s="28" t="s">
        <v>122</v>
      </c>
      <c r="C16" s="24"/>
      <c r="D16" s="24"/>
      <c r="E16" s="17"/>
      <c r="F16" s="17"/>
      <c r="G16" s="26"/>
      <c r="H16" s="26"/>
      <c r="I16" s="18"/>
    </row>
    <row r="17" spans="1:9" ht="16.149999999999999" customHeight="1" x14ac:dyDescent="0.25">
      <c r="A17" s="3"/>
      <c r="B17" s="35" t="s">
        <v>72</v>
      </c>
      <c r="C17" s="12"/>
      <c r="D17" s="7"/>
      <c r="E17" s="11">
        <v>0</v>
      </c>
      <c r="F17" s="13"/>
      <c r="G17" s="27"/>
      <c r="H17" s="27"/>
      <c r="I17" s="18"/>
    </row>
    <row r="18" spans="1:9" ht="16.149999999999999" customHeight="1" x14ac:dyDescent="0.25">
      <c r="A18" s="3"/>
      <c r="B18" s="35" t="s">
        <v>20</v>
      </c>
      <c r="C18" s="12">
        <v>72000</v>
      </c>
      <c r="D18" s="7" t="s">
        <v>132</v>
      </c>
      <c r="E18" s="11">
        <v>0</v>
      </c>
      <c r="F18" s="13">
        <f>E18*C18</f>
        <v>0</v>
      </c>
      <c r="G18" s="27">
        <v>255600</v>
      </c>
      <c r="H18" s="27">
        <f>+G18*E18</f>
        <v>0</v>
      </c>
      <c r="I18" s="18"/>
    </row>
    <row r="19" spans="1:9" ht="16.149999999999999" customHeight="1" x14ac:dyDescent="0.25">
      <c r="A19" s="3"/>
      <c r="B19" s="35" t="s">
        <v>123</v>
      </c>
      <c r="C19" s="12">
        <v>300</v>
      </c>
      <c r="D19" s="7" t="s">
        <v>124</v>
      </c>
      <c r="E19" s="11">
        <v>0</v>
      </c>
      <c r="F19" s="13">
        <f>E19*C19</f>
        <v>0</v>
      </c>
      <c r="G19" s="27"/>
      <c r="H19" s="27"/>
      <c r="I19" s="18"/>
    </row>
    <row r="20" spans="1:9" ht="16.149999999999999" customHeight="1" x14ac:dyDescent="0.25">
      <c r="A20" s="3"/>
      <c r="B20" s="7" t="s">
        <v>15</v>
      </c>
      <c r="C20" s="12"/>
      <c r="D20" s="7"/>
      <c r="E20" s="7"/>
      <c r="F20" s="13">
        <f>SUM(F18:F19)</f>
        <v>0</v>
      </c>
      <c r="G20" s="27"/>
      <c r="H20" s="27"/>
      <c r="I20" s="18"/>
    </row>
    <row r="21" spans="1:9" ht="16.149999999999999" customHeight="1" x14ac:dyDescent="0.25">
      <c r="A21" s="47" t="s">
        <v>152</v>
      </c>
      <c r="B21" s="28" t="s">
        <v>126</v>
      </c>
      <c r="C21" s="24"/>
      <c r="D21" s="24"/>
      <c r="E21" s="17"/>
      <c r="F21" s="17"/>
      <c r="G21" s="26"/>
      <c r="H21" s="26"/>
      <c r="I21" s="18"/>
    </row>
    <row r="22" spans="1:9" ht="16.149999999999999" customHeight="1" x14ac:dyDescent="0.25">
      <c r="A22" s="3"/>
      <c r="B22" s="35" t="s">
        <v>72</v>
      </c>
      <c r="C22" s="12"/>
      <c r="D22" s="7"/>
      <c r="E22" s="11">
        <v>0</v>
      </c>
      <c r="F22" s="13"/>
      <c r="G22" s="27"/>
      <c r="H22" s="27"/>
      <c r="I22" s="18"/>
    </row>
    <row r="23" spans="1:9" ht="16.149999999999999" customHeight="1" x14ac:dyDescent="0.25">
      <c r="A23" s="3"/>
      <c r="B23" s="35" t="s">
        <v>20</v>
      </c>
      <c r="C23" s="12">
        <v>205000</v>
      </c>
      <c r="D23" s="7" t="s">
        <v>21</v>
      </c>
      <c r="E23" s="11">
        <v>0</v>
      </c>
      <c r="F23" s="13">
        <f>E23*C23</f>
        <v>0</v>
      </c>
      <c r="G23" s="27">
        <v>500500</v>
      </c>
      <c r="H23" s="27">
        <f>+G23*E23</f>
        <v>0</v>
      </c>
      <c r="I23" s="18"/>
    </row>
    <row r="24" spans="1:9" ht="16.149999999999999" customHeight="1" x14ac:dyDescent="0.25">
      <c r="A24" s="3"/>
      <c r="B24" s="7" t="s">
        <v>15</v>
      </c>
      <c r="C24" s="12"/>
      <c r="D24" s="7"/>
      <c r="E24" s="7"/>
      <c r="F24" s="13">
        <f>F23</f>
        <v>0</v>
      </c>
      <c r="G24" s="27"/>
      <c r="H24" s="27"/>
      <c r="I24" s="18"/>
    </row>
    <row r="25" spans="1:9" ht="16.149999999999999" customHeight="1" x14ac:dyDescent="0.25">
      <c r="A25" s="47" t="s">
        <v>153</v>
      </c>
      <c r="B25" s="28" t="s">
        <v>128</v>
      </c>
      <c r="C25" s="24"/>
      <c r="D25" s="24"/>
      <c r="E25" s="17"/>
      <c r="F25" s="17"/>
      <c r="G25" s="26"/>
      <c r="H25" s="26"/>
      <c r="I25" s="18"/>
    </row>
    <row r="26" spans="1:9" ht="16.149999999999999" customHeight="1" x14ac:dyDescent="0.25">
      <c r="A26" s="3"/>
      <c r="B26" s="35" t="s">
        <v>72</v>
      </c>
      <c r="C26" s="12"/>
      <c r="D26" s="7"/>
      <c r="E26" s="11">
        <v>0</v>
      </c>
      <c r="F26" s="13"/>
      <c r="G26" s="27"/>
      <c r="H26" s="27"/>
      <c r="I26" s="18"/>
    </row>
    <row r="27" spans="1:9" ht="16.149999999999999" customHeight="1" x14ac:dyDescent="0.25">
      <c r="A27" s="3"/>
      <c r="B27" s="35" t="s">
        <v>20</v>
      </c>
      <c r="C27" s="12">
        <v>141000</v>
      </c>
      <c r="D27" s="7" t="s">
        <v>21</v>
      </c>
      <c r="E27" s="11">
        <v>0</v>
      </c>
      <c r="F27" s="13">
        <f>E27*C27</f>
        <v>0</v>
      </c>
      <c r="G27" s="27">
        <v>408800</v>
      </c>
      <c r="H27" s="27">
        <f>+G27*E27</f>
        <v>0</v>
      </c>
      <c r="I27" s="18"/>
    </row>
    <row r="28" spans="1:9" ht="16.149999999999999" customHeight="1" x14ac:dyDescent="0.25">
      <c r="A28" s="3"/>
      <c r="B28" s="46" t="s">
        <v>229</v>
      </c>
      <c r="C28" s="12">
        <v>193000</v>
      </c>
      <c r="D28" s="7" t="s">
        <v>228</v>
      </c>
      <c r="E28" s="11">
        <v>0</v>
      </c>
      <c r="F28" s="13">
        <f>E28*C28</f>
        <v>0</v>
      </c>
      <c r="G28" s="27"/>
      <c r="H28" s="27"/>
      <c r="I28" s="18"/>
    </row>
    <row r="29" spans="1:9" ht="16.149999999999999" customHeight="1" x14ac:dyDescent="0.25">
      <c r="A29" s="3"/>
      <c r="B29" s="7" t="s">
        <v>15</v>
      </c>
      <c r="C29" s="12"/>
      <c r="D29" s="7"/>
      <c r="E29" s="7"/>
      <c r="F29" s="13">
        <f>SUM(F27:F28)</f>
        <v>0</v>
      </c>
      <c r="G29" s="27"/>
      <c r="H29" s="27"/>
      <c r="I29" s="18"/>
    </row>
    <row r="30" spans="1:9" ht="16.149999999999999" customHeight="1" x14ac:dyDescent="0.25">
      <c r="A30" s="47" t="s">
        <v>154</v>
      </c>
      <c r="B30" s="28" t="s">
        <v>155</v>
      </c>
      <c r="C30" s="24"/>
      <c r="D30" s="24"/>
      <c r="E30" s="17"/>
      <c r="F30" s="17"/>
      <c r="G30" s="26"/>
      <c r="H30" s="26"/>
      <c r="I30" s="18"/>
    </row>
    <row r="31" spans="1:9" ht="16.149999999999999" customHeight="1" x14ac:dyDescent="0.25">
      <c r="A31" s="3"/>
      <c r="B31" s="35" t="s">
        <v>72</v>
      </c>
      <c r="C31" s="12"/>
      <c r="D31" s="7"/>
      <c r="E31" s="11">
        <v>0</v>
      </c>
      <c r="F31" s="13"/>
      <c r="G31" s="27"/>
      <c r="H31" s="27"/>
      <c r="I31" s="18"/>
    </row>
    <row r="32" spans="1:9" ht="16.149999999999999" customHeight="1" x14ac:dyDescent="0.25">
      <c r="A32" s="3"/>
      <c r="B32" s="35" t="s">
        <v>20</v>
      </c>
      <c r="C32" s="12">
        <v>52000</v>
      </c>
      <c r="D32" s="7" t="s">
        <v>156</v>
      </c>
      <c r="E32" s="11">
        <v>0</v>
      </c>
      <c r="F32" s="13">
        <f>E32*C32</f>
        <v>0</v>
      </c>
      <c r="G32" s="27">
        <v>165300</v>
      </c>
      <c r="H32" s="27">
        <f>+G32*E32</f>
        <v>0</v>
      </c>
      <c r="I32" s="18"/>
    </row>
    <row r="33" spans="1:9" ht="16.149999999999999" customHeight="1" x14ac:dyDescent="0.25">
      <c r="A33" s="3"/>
      <c r="B33" s="7" t="s">
        <v>15</v>
      </c>
      <c r="C33" s="12"/>
      <c r="D33" s="7"/>
      <c r="E33" s="7"/>
      <c r="F33" s="13">
        <f>SUM(F32:F32)</f>
        <v>0</v>
      </c>
      <c r="G33" s="27"/>
      <c r="H33" s="27"/>
      <c r="I33" s="18"/>
    </row>
    <row r="34" spans="1:9" ht="16.149999999999999" customHeight="1" x14ac:dyDescent="0.25">
      <c r="A34" s="47" t="s">
        <v>157</v>
      </c>
      <c r="B34" s="28" t="s">
        <v>158</v>
      </c>
      <c r="C34" s="24"/>
      <c r="D34" s="24"/>
      <c r="E34" s="17"/>
      <c r="F34" s="17"/>
      <c r="G34" s="26"/>
      <c r="H34" s="26"/>
      <c r="I34" s="18"/>
    </row>
    <row r="35" spans="1:9" ht="16.149999999999999" customHeight="1" x14ac:dyDescent="0.25">
      <c r="A35" s="3"/>
      <c r="B35" s="35" t="s">
        <v>72</v>
      </c>
      <c r="C35" s="12"/>
      <c r="D35" s="7"/>
      <c r="E35" s="11">
        <v>0</v>
      </c>
      <c r="F35" s="13"/>
      <c r="G35" s="27"/>
      <c r="H35" s="27"/>
      <c r="I35" s="18"/>
    </row>
    <row r="36" spans="1:9" ht="16.149999999999999" customHeight="1" x14ac:dyDescent="0.25">
      <c r="A36" s="3"/>
      <c r="B36" s="35" t="s">
        <v>20</v>
      </c>
      <c r="C36" s="12">
        <v>13000</v>
      </c>
      <c r="D36" s="7" t="s">
        <v>162</v>
      </c>
      <c r="E36" s="11">
        <v>0</v>
      </c>
      <c r="F36" s="13">
        <f>E36*C36</f>
        <v>0</v>
      </c>
      <c r="G36" s="27">
        <v>23200</v>
      </c>
      <c r="H36" s="27">
        <f>+G36*E36</f>
        <v>0</v>
      </c>
      <c r="I36" s="18"/>
    </row>
    <row r="37" spans="1:9" ht="16.149999999999999" customHeight="1" x14ac:dyDescent="0.25">
      <c r="A37" s="3"/>
      <c r="B37" s="7" t="s">
        <v>15</v>
      </c>
      <c r="C37" s="12"/>
      <c r="D37" s="7"/>
      <c r="E37" s="7"/>
      <c r="F37" s="13">
        <f>SUM(F36:F36)</f>
        <v>0</v>
      </c>
      <c r="G37" s="27"/>
      <c r="H37" s="27"/>
      <c r="I37" s="18"/>
    </row>
    <row r="38" spans="1:9" ht="16.149999999999999" customHeight="1" x14ac:dyDescent="0.25">
      <c r="A38" s="47" t="s">
        <v>159</v>
      </c>
      <c r="B38" s="28" t="s">
        <v>257</v>
      </c>
      <c r="C38" s="24"/>
      <c r="D38" s="24"/>
      <c r="E38" s="17"/>
      <c r="F38" s="17"/>
      <c r="G38" s="26"/>
      <c r="H38" s="26"/>
      <c r="I38" s="18"/>
    </row>
    <row r="39" spans="1:9" ht="16.149999999999999" customHeight="1" x14ac:dyDescent="0.25">
      <c r="A39" s="3"/>
      <c r="B39" s="35" t="s">
        <v>72</v>
      </c>
      <c r="C39" s="12"/>
      <c r="D39" s="7"/>
      <c r="E39" s="11">
        <v>0</v>
      </c>
      <c r="F39" s="13"/>
      <c r="G39" s="27"/>
      <c r="H39" s="27"/>
      <c r="I39" s="18"/>
    </row>
    <row r="40" spans="1:9" ht="16.149999999999999" customHeight="1" x14ac:dyDescent="0.25">
      <c r="A40" s="3"/>
      <c r="B40" s="35" t="s">
        <v>20</v>
      </c>
      <c r="C40" s="12">
        <v>27000</v>
      </c>
      <c r="D40" s="7" t="s">
        <v>21</v>
      </c>
      <c r="E40" s="11">
        <v>0</v>
      </c>
      <c r="F40" s="13">
        <f>E40*C40</f>
        <v>0</v>
      </c>
      <c r="G40" s="27">
        <v>61000</v>
      </c>
      <c r="H40" s="27">
        <f>+G40*E41</f>
        <v>0</v>
      </c>
      <c r="I40" s="18"/>
    </row>
    <row r="41" spans="1:9" ht="16.149999999999999" customHeight="1" x14ac:dyDescent="0.25">
      <c r="A41" s="3"/>
      <c r="B41" s="35" t="s">
        <v>118</v>
      </c>
      <c r="C41" s="12">
        <v>20500</v>
      </c>
      <c r="D41" s="7" t="s">
        <v>119</v>
      </c>
      <c r="E41" s="11">
        <v>0</v>
      </c>
      <c r="F41" s="13">
        <f>E41*C41</f>
        <v>0</v>
      </c>
      <c r="H41" s="27"/>
      <c r="I41" s="18"/>
    </row>
    <row r="42" spans="1:9" ht="16.149999999999999" customHeight="1" x14ac:dyDescent="0.25">
      <c r="A42" s="3"/>
      <c r="B42" s="7" t="s">
        <v>15</v>
      </c>
      <c r="C42" s="12"/>
      <c r="D42" s="7"/>
      <c r="E42" s="7"/>
      <c r="F42" s="13">
        <f>SUM(F40:F41)</f>
        <v>0</v>
      </c>
      <c r="G42" s="27"/>
      <c r="H42" s="27"/>
      <c r="I42" s="18"/>
    </row>
    <row r="43" spans="1:9" ht="16.149999999999999" customHeight="1" x14ac:dyDescent="0.25">
      <c r="A43" s="47" t="s">
        <v>160</v>
      </c>
      <c r="B43" s="28" t="s">
        <v>161</v>
      </c>
      <c r="C43" s="24"/>
      <c r="D43" s="24"/>
      <c r="E43" s="17"/>
      <c r="F43" s="17"/>
      <c r="G43" s="26"/>
      <c r="H43" s="26"/>
      <c r="I43" s="18"/>
    </row>
    <row r="44" spans="1:9" ht="16.149999999999999" customHeight="1" x14ac:dyDescent="0.25">
      <c r="A44" s="3"/>
      <c r="B44" s="35" t="s">
        <v>72</v>
      </c>
      <c r="C44" s="12"/>
      <c r="D44" s="7"/>
      <c r="E44" s="11">
        <v>0</v>
      </c>
      <c r="F44" s="13"/>
      <c r="G44" s="27"/>
      <c r="H44" s="27"/>
      <c r="I44" s="18"/>
    </row>
    <row r="45" spans="1:9" ht="16.149999999999999" customHeight="1" x14ac:dyDescent="0.25">
      <c r="A45" s="3"/>
      <c r="B45" s="35" t="s">
        <v>20</v>
      </c>
      <c r="C45" s="12">
        <v>17000</v>
      </c>
      <c r="D45" s="7" t="s">
        <v>21</v>
      </c>
      <c r="E45" s="11">
        <v>0</v>
      </c>
      <c r="F45" s="13">
        <f>E45*C45</f>
        <v>0</v>
      </c>
      <c r="G45" s="27">
        <v>2670</v>
      </c>
      <c r="H45" s="27">
        <f>+G45*E46</f>
        <v>0</v>
      </c>
      <c r="I45" s="18"/>
    </row>
    <row r="46" spans="1:9" ht="16.149999999999999" customHeight="1" x14ac:dyDescent="0.25">
      <c r="A46" s="3"/>
      <c r="B46" s="35" t="s">
        <v>163</v>
      </c>
      <c r="C46" s="12">
        <v>44000</v>
      </c>
      <c r="D46" s="7" t="s">
        <v>162</v>
      </c>
      <c r="E46" s="11">
        <v>0</v>
      </c>
      <c r="F46" s="13">
        <f>+C46*E46</f>
        <v>0</v>
      </c>
      <c r="H46" s="27"/>
      <c r="I46" s="18"/>
    </row>
    <row r="47" spans="1:9" ht="16.149999999999999" customHeight="1" x14ac:dyDescent="0.25">
      <c r="A47" s="3"/>
      <c r="B47" s="46" t="s">
        <v>230</v>
      </c>
      <c r="C47" s="12">
        <v>85000</v>
      </c>
      <c r="D47" s="34" t="s">
        <v>231</v>
      </c>
      <c r="E47" s="11">
        <v>0</v>
      </c>
      <c r="F47" s="13">
        <f>+C47*E47</f>
        <v>0</v>
      </c>
      <c r="G47" s="27"/>
      <c r="H47" s="27"/>
      <c r="I47" s="18"/>
    </row>
    <row r="48" spans="1:9" ht="16.149999999999999" customHeight="1" x14ac:dyDescent="0.25">
      <c r="A48" s="3"/>
      <c r="B48" s="7" t="s">
        <v>15</v>
      </c>
      <c r="C48" s="12"/>
      <c r="D48" s="7"/>
      <c r="E48" s="7"/>
      <c r="F48" s="13">
        <f>SUM(F45:F47)</f>
        <v>0</v>
      </c>
      <c r="G48" s="27"/>
      <c r="H48" s="27"/>
      <c r="I48" s="18"/>
    </row>
    <row r="49" spans="1:10" ht="16.149999999999999" customHeight="1" x14ac:dyDescent="0.25">
      <c r="A49" s="47" t="s">
        <v>164</v>
      </c>
      <c r="B49" s="28" t="s">
        <v>165</v>
      </c>
      <c r="C49" s="24"/>
      <c r="D49" s="24"/>
      <c r="E49" s="17"/>
      <c r="F49" s="17"/>
      <c r="G49" s="26"/>
      <c r="H49" s="26"/>
      <c r="I49" s="18"/>
    </row>
    <row r="50" spans="1:10" ht="16.149999999999999" customHeight="1" x14ac:dyDescent="0.25">
      <c r="A50" s="3"/>
      <c r="B50" s="35" t="s">
        <v>72</v>
      </c>
      <c r="C50" s="12"/>
      <c r="D50" s="7"/>
      <c r="E50" s="11">
        <v>0</v>
      </c>
      <c r="F50" s="13"/>
      <c r="G50" s="27"/>
      <c r="H50" s="27"/>
      <c r="I50" s="18"/>
    </row>
    <row r="51" spans="1:10" ht="16.149999999999999" customHeight="1" x14ac:dyDescent="0.25">
      <c r="A51" s="3"/>
      <c r="B51" s="35" t="s">
        <v>20</v>
      </c>
      <c r="C51" s="12">
        <v>570000</v>
      </c>
      <c r="D51" s="7" t="s">
        <v>166</v>
      </c>
      <c r="E51" s="11">
        <v>0</v>
      </c>
      <c r="F51" s="13">
        <f>E51*C51</f>
        <v>0</v>
      </c>
      <c r="G51" s="27">
        <v>1172000</v>
      </c>
      <c r="H51" s="27">
        <f>+G51*E51</f>
        <v>0</v>
      </c>
      <c r="I51" s="18"/>
    </row>
    <row r="52" spans="1:10" ht="16.149999999999999" customHeight="1" x14ac:dyDescent="0.25">
      <c r="A52" s="3"/>
      <c r="B52" s="7" t="s">
        <v>15</v>
      </c>
      <c r="C52" s="12"/>
      <c r="D52" s="7"/>
      <c r="E52" s="7"/>
      <c r="F52" s="13">
        <f>SUM(F51:F51)</f>
        <v>0</v>
      </c>
      <c r="G52" s="27"/>
      <c r="H52" s="27"/>
      <c r="I52" s="18"/>
    </row>
    <row r="53" spans="1:10" ht="16.149999999999999" customHeight="1" x14ac:dyDescent="0.25">
      <c r="A53" s="47" t="s">
        <v>258</v>
      </c>
      <c r="B53" s="28" t="s">
        <v>256</v>
      </c>
      <c r="C53" s="24"/>
      <c r="D53" s="24"/>
      <c r="E53" s="17"/>
      <c r="F53" s="17"/>
      <c r="G53" s="26"/>
      <c r="H53" s="26"/>
      <c r="I53" s="18"/>
    </row>
    <row r="54" spans="1:10" ht="16.149999999999999" customHeight="1" x14ac:dyDescent="0.25">
      <c r="A54" s="3"/>
      <c r="B54" s="35" t="s">
        <v>72</v>
      </c>
      <c r="C54" s="12"/>
      <c r="D54" s="7"/>
      <c r="E54" s="11">
        <v>0</v>
      </c>
      <c r="F54" s="13"/>
      <c r="G54" s="27"/>
      <c r="H54" s="27"/>
      <c r="I54" s="18"/>
    </row>
    <row r="55" spans="1:10" ht="16.149999999999999" customHeight="1" x14ac:dyDescent="0.25">
      <c r="A55" s="3"/>
      <c r="B55" s="35" t="s">
        <v>20</v>
      </c>
      <c r="C55" s="12">
        <v>160000</v>
      </c>
      <c r="D55" s="7" t="s">
        <v>21</v>
      </c>
      <c r="E55" s="11">
        <v>0</v>
      </c>
      <c r="F55" s="13">
        <f>E55*C55</f>
        <v>0</v>
      </c>
      <c r="G55" s="27"/>
      <c r="H55" s="27"/>
      <c r="I55" s="18"/>
    </row>
    <row r="56" spans="1:10" ht="16.149999999999999" customHeight="1" x14ac:dyDescent="0.25">
      <c r="A56" s="3"/>
      <c r="B56" s="35" t="s">
        <v>118</v>
      </c>
      <c r="C56" s="12">
        <v>62000</v>
      </c>
      <c r="D56" s="7" t="s">
        <v>119</v>
      </c>
      <c r="E56" s="11">
        <v>0</v>
      </c>
      <c r="F56" s="13">
        <f>E56*C56</f>
        <v>0</v>
      </c>
      <c r="G56" s="27">
        <v>89124</v>
      </c>
      <c r="H56" s="27">
        <f>+G56*E56</f>
        <v>0</v>
      </c>
      <c r="I56" s="18"/>
    </row>
    <row r="57" spans="1:10" ht="16.149999999999999" customHeight="1" x14ac:dyDescent="0.25">
      <c r="A57" s="3"/>
      <c r="B57" s="7" t="s">
        <v>15</v>
      </c>
      <c r="C57" s="12"/>
      <c r="D57" s="7"/>
      <c r="E57" s="7"/>
      <c r="F57" s="13">
        <f>SUM(F55:F56)</f>
        <v>0</v>
      </c>
      <c r="G57" s="27"/>
      <c r="H57" s="27"/>
      <c r="I57" s="18"/>
    </row>
    <row r="58" spans="1:10" x14ac:dyDescent="0.25">
      <c r="A58" s="51" t="s">
        <v>242</v>
      </c>
      <c r="B58" s="29"/>
      <c r="C58" s="30"/>
      <c r="D58" s="29"/>
      <c r="E58" s="31"/>
      <c r="F58" s="32"/>
      <c r="G58" s="19"/>
      <c r="H58" s="19"/>
      <c r="I58" s="18"/>
    </row>
    <row r="59" spans="1:10" ht="17.25" x14ac:dyDescent="0.3">
      <c r="A59" s="52"/>
      <c r="B59" s="14" t="s">
        <v>3</v>
      </c>
      <c r="C59" s="15">
        <f>F6+F11+F15+F20+F24+F29+F33+F37+F42+F48+F52+F57</f>
        <v>0</v>
      </c>
      <c r="D59" s="3"/>
      <c r="E59" s="3"/>
      <c r="I59" s="19"/>
      <c r="J59" s="6"/>
    </row>
    <row r="60" spans="1:10" ht="17.25" x14ac:dyDescent="0.3">
      <c r="A60" s="52"/>
      <c r="B60" s="14" t="s">
        <v>18</v>
      </c>
      <c r="C60" s="15">
        <f>H5+H9+H14+H18+H23+H27+H32+H36+H40+H45+H51+H56</f>
        <v>0</v>
      </c>
      <c r="D60" s="3"/>
      <c r="E60" s="3"/>
      <c r="G60" s="5"/>
      <c r="H60" s="33"/>
      <c r="I60" s="19"/>
      <c r="J60" s="6"/>
    </row>
    <row r="61" spans="1:10" ht="17.25" x14ac:dyDescent="0.3">
      <c r="A61" s="52"/>
      <c r="B61" s="14" t="s">
        <v>0</v>
      </c>
      <c r="C61" s="57" t="e">
        <f>+C60/C59</f>
        <v>#DIV/0!</v>
      </c>
      <c r="D61" s="3"/>
      <c r="E61" s="3"/>
      <c r="G61" s="3"/>
      <c r="H61" s="3"/>
      <c r="I61" s="18"/>
      <c r="J61" s="3"/>
    </row>
    <row r="62" spans="1:10" ht="17.25" x14ac:dyDescent="0.3">
      <c r="A62" s="52"/>
      <c r="B62" s="16" t="s">
        <v>1</v>
      </c>
      <c r="C62" s="49" t="e">
        <f>C61</f>
        <v>#DIV/0!</v>
      </c>
      <c r="D62" s="3"/>
      <c r="E62" s="3"/>
      <c r="G62" s="3"/>
      <c r="H62" s="3"/>
      <c r="I62" s="18"/>
      <c r="J62" s="3"/>
    </row>
    <row r="63" spans="1:10" x14ac:dyDescent="0.25">
      <c r="A63" s="53" t="s">
        <v>243</v>
      </c>
      <c r="B63" s="20"/>
      <c r="C63" s="45"/>
      <c r="D63" s="22"/>
      <c r="E63" s="20"/>
      <c r="F63" s="18"/>
      <c r="G63" s="20"/>
      <c r="H63" s="20"/>
      <c r="I63" s="20"/>
    </row>
    <row r="64" spans="1:10" ht="17.25" x14ac:dyDescent="0.3">
      <c r="B64" s="14" t="s">
        <v>72</v>
      </c>
      <c r="C64" s="42">
        <f>SUM(E50,E44,E39,E35,E31,E26,E22,E17,E13,E8,E4,E54)</f>
        <v>0</v>
      </c>
      <c r="D64" s="1"/>
    </row>
    <row r="65" spans="2:4" ht="17.25" x14ac:dyDescent="0.3">
      <c r="B65" s="14" t="s">
        <v>101</v>
      </c>
      <c r="C65" s="43" t="e">
        <f>+C60/C64</f>
        <v>#DIV/0!</v>
      </c>
      <c r="D65" s="1"/>
    </row>
    <row r="66" spans="2:4" x14ac:dyDescent="0.25">
      <c r="C66" s="4"/>
      <c r="D66" s="1"/>
    </row>
    <row r="67" spans="2:4" x14ac:dyDescent="0.25">
      <c r="C67" s="2"/>
      <c r="D67" s="1"/>
    </row>
    <row r="68" spans="2:4" ht="13.9" customHeight="1" x14ac:dyDescent="0.25"/>
    <row r="77" spans="2:4" ht="14.45" customHeight="1" x14ac:dyDescent="0.25"/>
    <row r="194" ht="14.45" customHeight="1" x14ac:dyDescent="0.25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3"/>
  <sheetViews>
    <sheetView zoomScale="80" zoomScaleNormal="80" workbookViewId="0">
      <selection sqref="A1:F1"/>
    </sheetView>
  </sheetViews>
  <sheetFormatPr defaultRowHeight="15" x14ac:dyDescent="0.25"/>
  <cols>
    <col min="1" max="1" width="10.7109375" bestFit="1" customWidth="1"/>
    <col min="2" max="2" width="53.28515625" customWidth="1"/>
    <col min="3" max="3" width="24" bestFit="1" customWidth="1"/>
    <col min="4" max="4" width="26.28515625" bestFit="1" customWidth="1"/>
    <col min="5" max="5" width="6.140625" bestFit="1" customWidth="1"/>
    <col min="6" max="6" width="25.5703125" style="3" bestFit="1" customWidth="1"/>
    <col min="7" max="8" width="29.85546875" customWidth="1"/>
    <col min="9" max="9" width="2.42578125" customWidth="1"/>
    <col min="10" max="10" width="8.85546875" customWidth="1"/>
  </cols>
  <sheetData>
    <row r="1" spans="1:10" ht="23.25" x14ac:dyDescent="0.35">
      <c r="A1" s="58" t="s">
        <v>4</v>
      </c>
      <c r="B1" s="58"/>
      <c r="C1" s="58"/>
      <c r="D1" s="58"/>
      <c r="E1" s="58"/>
      <c r="F1" s="58"/>
      <c r="G1" s="59" t="s">
        <v>12</v>
      </c>
      <c r="H1" s="59"/>
      <c r="I1" s="20"/>
    </row>
    <row r="2" spans="1:10" s="9" customFormat="1" ht="47.25" x14ac:dyDescent="0.25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25">
      <c r="A3" s="47" t="s">
        <v>167</v>
      </c>
      <c r="B3" s="28" t="s">
        <v>168</v>
      </c>
      <c r="C3" s="24"/>
      <c r="D3" s="24"/>
      <c r="E3" s="17"/>
      <c r="F3" s="17"/>
      <c r="G3" s="26"/>
      <c r="H3" s="26"/>
      <c r="I3" s="18"/>
    </row>
    <row r="4" spans="1:10" ht="16.149999999999999" customHeight="1" x14ac:dyDescent="0.25">
      <c r="A4" s="3"/>
      <c r="B4" s="35" t="s">
        <v>72</v>
      </c>
      <c r="C4" s="12"/>
      <c r="D4" s="7"/>
      <c r="E4" s="11">
        <v>0</v>
      </c>
      <c r="F4" s="13"/>
      <c r="G4" s="27"/>
      <c r="H4" s="27"/>
      <c r="I4" s="18"/>
    </row>
    <row r="5" spans="1:10" ht="16.149999999999999" customHeight="1" x14ac:dyDescent="0.25">
      <c r="A5" s="3"/>
      <c r="B5" s="35" t="s">
        <v>20</v>
      </c>
      <c r="C5" s="12">
        <v>111000</v>
      </c>
      <c r="D5" s="7" t="s">
        <v>21</v>
      </c>
      <c r="E5" s="11">
        <v>0</v>
      </c>
      <c r="F5" s="13">
        <f>E5*C5</f>
        <v>0</v>
      </c>
      <c r="G5" s="27">
        <v>343</v>
      </c>
      <c r="H5" s="27">
        <f>+G5*E6</f>
        <v>0</v>
      </c>
      <c r="I5" s="18"/>
    </row>
    <row r="6" spans="1:10" ht="16.149999999999999" customHeight="1" x14ac:dyDescent="0.25">
      <c r="A6" s="3"/>
      <c r="B6" s="35" t="s">
        <v>232</v>
      </c>
      <c r="C6" s="12">
        <v>125</v>
      </c>
      <c r="D6" s="7" t="s">
        <v>169</v>
      </c>
      <c r="E6" s="11">
        <v>0</v>
      </c>
      <c r="F6" s="13">
        <f>E6*C6</f>
        <v>0</v>
      </c>
      <c r="G6" s="27"/>
      <c r="H6" s="27"/>
      <c r="I6" s="18"/>
    </row>
    <row r="7" spans="1:10" ht="16.149999999999999" customHeight="1" x14ac:dyDescent="0.25">
      <c r="A7" s="3"/>
      <c r="B7" s="7" t="s">
        <v>15</v>
      </c>
      <c r="C7" s="12"/>
      <c r="D7" s="7"/>
      <c r="E7" s="7"/>
      <c r="F7" s="13">
        <f>SUM(F5:F6)</f>
        <v>0</v>
      </c>
      <c r="G7" s="27"/>
      <c r="H7" s="27"/>
      <c r="I7" s="18"/>
    </row>
    <row r="8" spans="1:10" x14ac:dyDescent="0.25">
      <c r="A8" s="47" t="s">
        <v>170</v>
      </c>
      <c r="B8" s="28" t="s">
        <v>171</v>
      </c>
      <c r="C8" s="24"/>
      <c r="D8" s="24"/>
      <c r="E8" s="17"/>
      <c r="F8" s="17"/>
      <c r="G8" s="26"/>
      <c r="H8" s="26"/>
      <c r="I8" s="18"/>
    </row>
    <row r="9" spans="1:10" ht="16.149999999999999" customHeight="1" x14ac:dyDescent="0.25">
      <c r="A9" s="3"/>
      <c r="B9" s="35" t="s">
        <v>72</v>
      </c>
      <c r="C9" s="12"/>
      <c r="D9" s="7"/>
      <c r="E9" s="11">
        <v>0</v>
      </c>
      <c r="F9" s="13"/>
      <c r="G9" s="27"/>
      <c r="H9" s="27"/>
      <c r="I9" s="18"/>
    </row>
    <row r="10" spans="1:10" ht="16.149999999999999" customHeight="1" x14ac:dyDescent="0.25">
      <c r="A10" s="3"/>
      <c r="B10" s="35" t="s">
        <v>20</v>
      </c>
      <c r="C10" s="12">
        <v>96</v>
      </c>
      <c r="D10" s="7" t="s">
        <v>172</v>
      </c>
      <c r="E10" s="11">
        <v>0</v>
      </c>
      <c r="F10" s="13">
        <f>E10*C10</f>
        <v>0</v>
      </c>
      <c r="G10" s="27">
        <v>30</v>
      </c>
      <c r="H10" s="27">
        <f>+G10*E10</f>
        <v>0</v>
      </c>
      <c r="I10" s="18"/>
    </row>
    <row r="11" spans="1:10" ht="16.149999999999999" customHeight="1" x14ac:dyDescent="0.25">
      <c r="A11" s="3"/>
      <c r="B11" s="7" t="s">
        <v>15</v>
      </c>
      <c r="C11" s="12"/>
      <c r="D11" s="7"/>
      <c r="E11" s="7"/>
      <c r="F11" s="13">
        <f>SUM(F10)</f>
        <v>0</v>
      </c>
      <c r="G11" s="27"/>
      <c r="H11" s="27"/>
      <c r="I11" s="18"/>
    </row>
    <row r="12" spans="1:10" ht="16.149999999999999" customHeight="1" x14ac:dyDescent="0.25">
      <c r="A12" s="47" t="s">
        <v>173</v>
      </c>
      <c r="B12" s="28" t="s">
        <v>174</v>
      </c>
      <c r="C12" s="24"/>
      <c r="D12" s="24"/>
      <c r="E12" s="17"/>
      <c r="F12" s="17"/>
      <c r="G12" s="26"/>
      <c r="H12" s="26"/>
      <c r="I12" s="18"/>
    </row>
    <row r="13" spans="1:10" ht="16.149999999999999" customHeight="1" x14ac:dyDescent="0.25">
      <c r="A13" s="3"/>
      <c r="B13" s="35" t="s">
        <v>72</v>
      </c>
      <c r="C13" s="12"/>
      <c r="D13" s="7"/>
      <c r="E13" s="11">
        <v>0</v>
      </c>
      <c r="F13" s="13"/>
      <c r="G13" s="27"/>
      <c r="H13" s="27"/>
      <c r="I13" s="18"/>
    </row>
    <row r="14" spans="1:10" ht="16.149999999999999" customHeight="1" x14ac:dyDescent="0.25">
      <c r="A14" s="3"/>
      <c r="B14" s="35" t="s">
        <v>20</v>
      </c>
      <c r="C14" s="12">
        <v>204000</v>
      </c>
      <c r="D14" s="7" t="s">
        <v>135</v>
      </c>
      <c r="E14" s="37">
        <v>0</v>
      </c>
      <c r="F14" s="13">
        <f>E14*C14</f>
        <v>0</v>
      </c>
      <c r="G14" s="38">
        <v>566900</v>
      </c>
      <c r="H14" s="27">
        <f>+G14*E14</f>
        <v>0</v>
      </c>
      <c r="I14" s="18"/>
    </row>
    <row r="15" spans="1:10" ht="16.149999999999999" customHeight="1" x14ac:dyDescent="0.25">
      <c r="A15" s="3"/>
      <c r="B15" s="35" t="s">
        <v>225</v>
      </c>
      <c r="C15" s="12">
        <v>97000</v>
      </c>
      <c r="D15" s="7" t="s">
        <v>219</v>
      </c>
      <c r="E15" s="37">
        <v>0</v>
      </c>
      <c r="F15" s="13">
        <f>E15*C15</f>
        <v>0</v>
      </c>
      <c r="G15" s="38"/>
      <c r="H15" s="27"/>
      <c r="I15" s="18"/>
    </row>
    <row r="16" spans="1:10" ht="16.149999999999999" customHeight="1" x14ac:dyDescent="0.25">
      <c r="A16" s="3"/>
      <c r="B16" s="7" t="s">
        <v>15</v>
      </c>
      <c r="C16" s="12"/>
      <c r="D16" s="7"/>
      <c r="E16" s="7"/>
      <c r="F16" s="13">
        <f>SUM(F14:F15)</f>
        <v>0</v>
      </c>
      <c r="G16" s="27"/>
      <c r="H16" s="27"/>
      <c r="I16" s="18"/>
    </row>
    <row r="17" spans="1:9" ht="16.149999999999999" customHeight="1" x14ac:dyDescent="0.25">
      <c r="A17" s="47" t="s">
        <v>175</v>
      </c>
      <c r="B17" s="28" t="s">
        <v>176</v>
      </c>
      <c r="C17" s="24"/>
      <c r="D17" s="24"/>
      <c r="E17" s="17"/>
      <c r="F17" s="17"/>
      <c r="G17" s="26"/>
      <c r="H17" s="26"/>
      <c r="I17" s="18"/>
    </row>
    <row r="18" spans="1:9" ht="16.149999999999999" customHeight="1" x14ac:dyDescent="0.25">
      <c r="A18" s="3"/>
      <c r="B18" s="35" t="s">
        <v>72</v>
      </c>
      <c r="C18" s="12"/>
      <c r="D18" s="7"/>
      <c r="E18" s="11">
        <v>0</v>
      </c>
      <c r="F18" s="13"/>
      <c r="G18" s="27"/>
      <c r="H18" s="27"/>
      <c r="I18" s="18"/>
    </row>
    <row r="19" spans="1:9" ht="16.149999999999999" customHeight="1" x14ac:dyDescent="0.25">
      <c r="A19" s="3"/>
      <c r="B19" s="35" t="s">
        <v>20</v>
      </c>
      <c r="C19" s="12">
        <v>204000</v>
      </c>
      <c r="D19" s="7" t="s">
        <v>135</v>
      </c>
      <c r="E19" s="37">
        <v>0</v>
      </c>
      <c r="F19" s="13">
        <f>E19*C19</f>
        <v>0</v>
      </c>
      <c r="G19" s="38">
        <v>335600</v>
      </c>
      <c r="H19" s="27">
        <f>+G19*E19</f>
        <v>0</v>
      </c>
      <c r="I19" s="18"/>
    </row>
    <row r="20" spans="1:9" ht="16.149999999999999" customHeight="1" x14ac:dyDescent="0.25">
      <c r="A20" s="3"/>
      <c r="B20" s="35" t="s">
        <v>225</v>
      </c>
      <c r="C20" s="12">
        <v>97000</v>
      </c>
      <c r="D20" s="7" t="s">
        <v>219</v>
      </c>
      <c r="E20" s="37">
        <v>0</v>
      </c>
      <c r="F20" s="13">
        <f>E20*C20</f>
        <v>0</v>
      </c>
      <c r="G20" s="38"/>
      <c r="H20" s="27"/>
      <c r="I20" s="18"/>
    </row>
    <row r="21" spans="1:9" ht="16.149999999999999" customHeight="1" x14ac:dyDescent="0.25">
      <c r="A21" s="3"/>
      <c r="B21" s="7" t="s">
        <v>15</v>
      </c>
      <c r="C21" s="12"/>
      <c r="D21" s="7"/>
      <c r="E21" s="7"/>
      <c r="F21" s="13">
        <f>SUM(F19:F20)</f>
        <v>0</v>
      </c>
      <c r="G21" s="27"/>
      <c r="H21" s="27"/>
      <c r="I21" s="18"/>
    </row>
    <row r="22" spans="1:9" ht="16.149999999999999" customHeight="1" x14ac:dyDescent="0.25">
      <c r="A22" s="47" t="s">
        <v>177</v>
      </c>
      <c r="B22" s="28" t="s">
        <v>178</v>
      </c>
      <c r="C22" s="24"/>
      <c r="D22" s="24"/>
      <c r="E22" s="17"/>
      <c r="F22" s="17"/>
      <c r="G22" s="26"/>
      <c r="H22" s="26"/>
      <c r="I22" s="18"/>
    </row>
    <row r="23" spans="1:9" ht="16.149999999999999" customHeight="1" x14ac:dyDescent="0.25">
      <c r="A23" s="3"/>
      <c r="B23" s="35" t="s">
        <v>72</v>
      </c>
      <c r="C23" s="12"/>
      <c r="D23" s="7"/>
      <c r="E23" s="11">
        <v>0</v>
      </c>
      <c r="F23" s="13"/>
      <c r="G23" s="27"/>
      <c r="H23" s="27"/>
      <c r="I23" s="18"/>
    </row>
    <row r="24" spans="1:9" ht="16.149999999999999" customHeight="1" x14ac:dyDescent="0.25">
      <c r="A24" s="3"/>
      <c r="B24" s="35" t="s">
        <v>20</v>
      </c>
      <c r="C24" s="12">
        <v>170000</v>
      </c>
      <c r="D24" s="7" t="s">
        <v>138</v>
      </c>
      <c r="E24" s="37">
        <v>0</v>
      </c>
      <c r="F24" s="13">
        <f>E24*C24</f>
        <v>0</v>
      </c>
      <c r="G24" s="38">
        <v>1100</v>
      </c>
      <c r="H24" s="27">
        <f>+G24*E25</f>
        <v>0</v>
      </c>
      <c r="I24" s="18"/>
    </row>
    <row r="25" spans="1:9" ht="16.149999999999999" customHeight="1" x14ac:dyDescent="0.25">
      <c r="A25" s="3"/>
      <c r="B25" s="35" t="s">
        <v>233</v>
      </c>
      <c r="C25" s="12">
        <v>450</v>
      </c>
      <c r="D25" s="7" t="s">
        <v>179</v>
      </c>
      <c r="E25" s="37">
        <v>0</v>
      </c>
      <c r="F25" s="13">
        <f>E25*C25</f>
        <v>0</v>
      </c>
      <c r="H25" s="27"/>
      <c r="I25" s="18"/>
    </row>
    <row r="26" spans="1:9" ht="16.149999999999999" customHeight="1" x14ac:dyDescent="0.25">
      <c r="A26" s="3"/>
      <c r="B26" s="7" t="s">
        <v>15</v>
      </c>
      <c r="C26" s="12"/>
      <c r="D26" s="7"/>
      <c r="E26" s="7"/>
      <c r="F26" s="13">
        <f>SUM(F24:F25)</f>
        <v>0</v>
      </c>
      <c r="G26" s="27"/>
      <c r="H26" s="27"/>
      <c r="I26" s="18"/>
    </row>
    <row r="27" spans="1:9" ht="16.149999999999999" customHeight="1" x14ac:dyDescent="0.25">
      <c r="A27" s="47" t="s">
        <v>180</v>
      </c>
      <c r="B27" s="28" t="s">
        <v>181</v>
      </c>
      <c r="C27" s="24"/>
      <c r="D27" s="24"/>
      <c r="E27" s="17"/>
      <c r="F27" s="17"/>
      <c r="G27" s="26"/>
      <c r="H27" s="26"/>
      <c r="I27" s="18"/>
    </row>
    <row r="28" spans="1:9" ht="16.149999999999999" customHeight="1" x14ac:dyDescent="0.25">
      <c r="A28" s="3"/>
      <c r="B28" s="35" t="s">
        <v>72</v>
      </c>
      <c r="C28" s="12"/>
      <c r="D28" s="7"/>
      <c r="E28" s="11">
        <v>0</v>
      </c>
      <c r="F28" s="13"/>
      <c r="G28" s="27"/>
      <c r="H28" s="27"/>
      <c r="I28" s="18"/>
    </row>
    <row r="29" spans="1:9" ht="16.149999999999999" customHeight="1" x14ac:dyDescent="0.25">
      <c r="A29" s="3"/>
      <c r="B29" s="35" t="s">
        <v>20</v>
      </c>
      <c r="C29" s="12">
        <v>226000</v>
      </c>
      <c r="D29" s="7" t="s">
        <v>179</v>
      </c>
      <c r="E29" s="37">
        <v>0</v>
      </c>
      <c r="F29" s="13">
        <f>E29*C29</f>
        <v>0</v>
      </c>
      <c r="G29" s="38">
        <v>460</v>
      </c>
      <c r="H29" s="27">
        <f>+G29*E30</f>
        <v>0</v>
      </c>
      <c r="I29" s="18"/>
    </row>
    <row r="30" spans="1:9" ht="16.149999999999999" customHeight="1" x14ac:dyDescent="0.25">
      <c r="A30" s="3"/>
      <c r="B30" s="35" t="s">
        <v>233</v>
      </c>
      <c r="C30" s="12">
        <v>310</v>
      </c>
      <c r="D30" s="7" t="s">
        <v>179</v>
      </c>
      <c r="E30" s="37">
        <v>0</v>
      </c>
      <c r="F30" s="13">
        <f>E30*C30</f>
        <v>0</v>
      </c>
      <c r="G30" s="38"/>
      <c r="H30" s="27"/>
      <c r="I30" s="18"/>
    </row>
    <row r="31" spans="1:9" ht="16.149999999999999" customHeight="1" x14ac:dyDescent="0.25">
      <c r="A31" s="3"/>
      <c r="B31" s="7" t="s">
        <v>15</v>
      </c>
      <c r="C31" s="12"/>
      <c r="D31" s="7"/>
      <c r="E31" s="7"/>
      <c r="F31" s="13">
        <f>SUM(F29:F30)</f>
        <v>0</v>
      </c>
      <c r="G31" s="27"/>
      <c r="H31" s="27"/>
      <c r="I31" s="18"/>
    </row>
    <row r="32" spans="1:9" ht="16.149999999999999" customHeight="1" x14ac:dyDescent="0.25">
      <c r="A32" s="47" t="s">
        <v>182</v>
      </c>
      <c r="B32" s="28" t="s">
        <v>244</v>
      </c>
      <c r="C32" s="24"/>
      <c r="D32" s="24"/>
      <c r="E32" s="17"/>
      <c r="F32" s="17"/>
      <c r="G32" s="26"/>
      <c r="H32" s="26"/>
      <c r="I32" s="18"/>
    </row>
    <row r="33" spans="1:9" ht="16.149999999999999" customHeight="1" x14ac:dyDescent="0.25">
      <c r="A33" s="3"/>
      <c r="B33" s="35" t="s">
        <v>72</v>
      </c>
      <c r="C33" s="12"/>
      <c r="D33" s="7"/>
      <c r="E33" s="11">
        <v>0</v>
      </c>
      <c r="F33" s="13"/>
      <c r="G33" s="27"/>
      <c r="H33" s="27"/>
      <c r="I33" s="18"/>
    </row>
    <row r="34" spans="1:9" ht="16.149999999999999" customHeight="1" x14ac:dyDescent="0.25">
      <c r="A34" s="3"/>
      <c r="B34" s="35" t="s">
        <v>20</v>
      </c>
      <c r="C34" s="12">
        <v>645000</v>
      </c>
      <c r="D34" s="7" t="s">
        <v>138</v>
      </c>
      <c r="E34" s="37">
        <v>0</v>
      </c>
      <c r="F34" s="13">
        <f>E34*C34</f>
        <v>0</v>
      </c>
      <c r="G34" s="38">
        <v>4348000</v>
      </c>
      <c r="H34" s="27">
        <f>+G34*E34</f>
        <v>0</v>
      </c>
      <c r="I34" s="18"/>
    </row>
    <row r="35" spans="1:9" ht="16.149999999999999" customHeight="1" x14ac:dyDescent="0.25">
      <c r="A35" s="3"/>
      <c r="B35" s="46" t="s">
        <v>234</v>
      </c>
      <c r="C35" s="12">
        <v>126000</v>
      </c>
      <c r="D35" s="7" t="s">
        <v>42</v>
      </c>
      <c r="E35" s="37">
        <v>0</v>
      </c>
      <c r="F35" s="13">
        <f>E35*C35</f>
        <v>0</v>
      </c>
      <c r="G35" s="27"/>
      <c r="H35" s="27"/>
      <c r="I35" s="18"/>
    </row>
    <row r="36" spans="1:9" ht="16.149999999999999" customHeight="1" x14ac:dyDescent="0.25">
      <c r="A36" s="3"/>
      <c r="B36" s="35" t="s">
        <v>235</v>
      </c>
      <c r="C36" s="12">
        <v>87000</v>
      </c>
      <c r="D36" s="7" t="s">
        <v>42</v>
      </c>
      <c r="E36" s="37">
        <v>0</v>
      </c>
      <c r="F36" s="13">
        <f>E36*C36</f>
        <v>0</v>
      </c>
      <c r="G36" s="27"/>
      <c r="H36" s="27"/>
      <c r="I36" s="18"/>
    </row>
    <row r="37" spans="1:9" ht="16.149999999999999" customHeight="1" x14ac:dyDescent="0.25">
      <c r="A37" s="3"/>
      <c r="B37" s="7" t="s">
        <v>15</v>
      </c>
      <c r="C37" s="12"/>
      <c r="D37" s="7"/>
      <c r="E37" s="7"/>
      <c r="F37" s="13">
        <f>SUM(F34:F36)</f>
        <v>0</v>
      </c>
      <c r="G37" s="27"/>
      <c r="H37" s="27"/>
      <c r="I37" s="18"/>
    </row>
    <row r="38" spans="1:9" ht="16.149999999999999" customHeight="1" x14ac:dyDescent="0.25">
      <c r="A38" s="47" t="s">
        <v>183</v>
      </c>
      <c r="B38" s="28" t="s">
        <v>245</v>
      </c>
      <c r="C38" s="24"/>
      <c r="D38" s="24"/>
      <c r="E38" s="17"/>
      <c r="F38" s="17"/>
      <c r="G38" s="26"/>
      <c r="H38" s="26"/>
      <c r="I38" s="18"/>
    </row>
    <row r="39" spans="1:9" ht="16.149999999999999" customHeight="1" x14ac:dyDescent="0.25">
      <c r="A39" s="3"/>
      <c r="B39" s="35" t="s">
        <v>72</v>
      </c>
      <c r="C39" s="12"/>
      <c r="D39" s="7"/>
      <c r="E39" s="11">
        <v>0</v>
      </c>
      <c r="F39" s="13"/>
      <c r="G39" s="27"/>
      <c r="H39" s="27"/>
      <c r="I39" s="18"/>
    </row>
    <row r="40" spans="1:9" ht="16.149999999999999" customHeight="1" x14ac:dyDescent="0.25">
      <c r="A40" s="3"/>
      <c r="B40" s="35" t="s">
        <v>20</v>
      </c>
      <c r="C40" s="12">
        <v>496000</v>
      </c>
      <c r="D40" s="7" t="s">
        <v>138</v>
      </c>
      <c r="E40" s="37">
        <v>0</v>
      </c>
      <c r="F40" s="13">
        <f>E40*C40</f>
        <v>0</v>
      </c>
      <c r="G40" s="38">
        <v>4563000</v>
      </c>
      <c r="H40" s="27">
        <f>+G40*E40</f>
        <v>0</v>
      </c>
      <c r="I40" s="18"/>
    </row>
    <row r="41" spans="1:9" ht="16.149999999999999" customHeight="1" x14ac:dyDescent="0.25">
      <c r="A41" s="3"/>
      <c r="B41" s="46" t="s">
        <v>234</v>
      </c>
      <c r="C41" s="12">
        <v>126000</v>
      </c>
      <c r="D41" s="7" t="s">
        <v>42</v>
      </c>
      <c r="E41" s="37">
        <v>0</v>
      </c>
      <c r="F41" s="13">
        <f>E41*C41</f>
        <v>0</v>
      </c>
      <c r="G41" s="27"/>
      <c r="H41" s="27"/>
      <c r="I41" s="18"/>
    </row>
    <row r="42" spans="1:9" ht="16.149999999999999" customHeight="1" x14ac:dyDescent="0.25">
      <c r="A42" s="3"/>
      <c r="B42" s="35" t="s">
        <v>235</v>
      </c>
      <c r="C42" s="12">
        <v>87000</v>
      </c>
      <c r="D42" s="7" t="s">
        <v>42</v>
      </c>
      <c r="E42" s="37">
        <v>0</v>
      </c>
      <c r="F42" s="13">
        <f>E42*C42</f>
        <v>0</v>
      </c>
      <c r="G42" s="27"/>
      <c r="H42" s="27"/>
      <c r="I42" s="18"/>
    </row>
    <row r="43" spans="1:9" ht="16.149999999999999" customHeight="1" x14ac:dyDescent="0.25">
      <c r="A43" s="3"/>
      <c r="B43" s="7" t="s">
        <v>15</v>
      </c>
      <c r="C43" s="12"/>
      <c r="D43" s="7"/>
      <c r="E43" s="7"/>
      <c r="F43" s="13">
        <f>SUM(F40:F42)</f>
        <v>0</v>
      </c>
      <c r="G43" s="27"/>
      <c r="H43" s="27"/>
      <c r="I43" s="18"/>
    </row>
    <row r="44" spans="1:9" ht="16.149999999999999" customHeight="1" x14ac:dyDescent="0.25">
      <c r="A44" s="47" t="s">
        <v>184</v>
      </c>
      <c r="B44" s="28" t="s">
        <v>185</v>
      </c>
      <c r="C44" s="24"/>
      <c r="D44" s="24"/>
      <c r="E44" s="17"/>
      <c r="F44" s="17"/>
      <c r="G44" s="26"/>
      <c r="H44" s="26"/>
      <c r="I44" s="18"/>
    </row>
    <row r="45" spans="1:9" ht="16.149999999999999" customHeight="1" x14ac:dyDescent="0.25">
      <c r="A45" s="3"/>
      <c r="B45" s="35" t="s">
        <v>72</v>
      </c>
      <c r="C45" s="12"/>
      <c r="D45" s="7"/>
      <c r="E45" s="11">
        <v>0</v>
      </c>
      <c r="F45" s="13"/>
      <c r="G45" s="27"/>
      <c r="H45" s="27"/>
      <c r="I45" s="18"/>
    </row>
    <row r="46" spans="1:9" ht="16.149999999999999" customHeight="1" x14ac:dyDescent="0.25">
      <c r="A46" s="3"/>
      <c r="B46" s="35" t="s">
        <v>20</v>
      </c>
      <c r="C46" s="12">
        <v>551000</v>
      </c>
      <c r="D46" s="7" t="s">
        <v>138</v>
      </c>
      <c r="E46" s="37">
        <v>0</v>
      </c>
      <c r="F46" s="13">
        <f>E46*C46</f>
        <v>0</v>
      </c>
      <c r="G46" s="38">
        <v>1793000</v>
      </c>
      <c r="H46" s="27">
        <f>+G46*E46</f>
        <v>0</v>
      </c>
      <c r="I46" s="18"/>
    </row>
    <row r="47" spans="1:9" ht="16.149999999999999" customHeight="1" x14ac:dyDescent="0.25">
      <c r="A47" s="3"/>
      <c r="B47" s="7" t="s">
        <v>15</v>
      </c>
      <c r="C47" s="12"/>
      <c r="D47" s="7"/>
      <c r="E47" s="7"/>
      <c r="F47" s="13">
        <f>SUM(F46:F46)</f>
        <v>0</v>
      </c>
      <c r="G47" s="27"/>
      <c r="H47" s="27"/>
      <c r="I47" s="18"/>
    </row>
    <row r="48" spans="1:9" ht="16.149999999999999" customHeight="1" x14ac:dyDescent="0.25">
      <c r="A48" s="47" t="s">
        <v>186</v>
      </c>
      <c r="B48" s="28" t="s">
        <v>187</v>
      </c>
      <c r="C48" s="24"/>
      <c r="D48" s="24"/>
      <c r="E48" s="17"/>
      <c r="F48" s="17"/>
      <c r="G48" s="26"/>
      <c r="H48" s="26"/>
      <c r="I48" s="18"/>
    </row>
    <row r="49" spans="1:9" ht="16.149999999999999" customHeight="1" x14ac:dyDescent="0.25">
      <c r="A49" s="3"/>
      <c r="B49" s="35" t="s">
        <v>72</v>
      </c>
      <c r="C49" s="12"/>
      <c r="D49" s="7"/>
      <c r="E49" s="11">
        <v>0</v>
      </c>
      <c r="F49" s="13"/>
      <c r="G49" s="27"/>
      <c r="H49" s="27"/>
      <c r="I49" s="18"/>
    </row>
    <row r="50" spans="1:9" ht="16.149999999999999" customHeight="1" x14ac:dyDescent="0.25">
      <c r="A50" s="3"/>
      <c r="B50" s="35" t="s">
        <v>20</v>
      </c>
      <c r="C50" s="12">
        <v>402000</v>
      </c>
      <c r="D50" s="7" t="s">
        <v>138</v>
      </c>
      <c r="E50" s="37">
        <v>0</v>
      </c>
      <c r="F50" s="13">
        <f>E50*C50</f>
        <v>0</v>
      </c>
      <c r="G50" s="38">
        <v>1975000</v>
      </c>
      <c r="H50" s="27">
        <f>+G50*E50</f>
        <v>0</v>
      </c>
      <c r="I50" s="18"/>
    </row>
    <row r="51" spans="1:9" ht="16.149999999999999" customHeight="1" x14ac:dyDescent="0.25">
      <c r="A51" s="3"/>
      <c r="B51" s="7" t="s">
        <v>15</v>
      </c>
      <c r="C51" s="12"/>
      <c r="D51" s="7"/>
      <c r="E51" s="7"/>
      <c r="F51" s="13">
        <f>SUM(F50:F50)</f>
        <v>0</v>
      </c>
      <c r="G51" s="27"/>
      <c r="H51" s="27"/>
      <c r="I51" s="18"/>
    </row>
    <row r="52" spans="1:9" ht="16.149999999999999" customHeight="1" x14ac:dyDescent="0.25">
      <c r="A52" s="47" t="s">
        <v>188</v>
      </c>
      <c r="B52" s="28" t="s">
        <v>189</v>
      </c>
      <c r="C52" s="24"/>
      <c r="D52" s="24"/>
      <c r="E52" s="17"/>
      <c r="F52" s="17"/>
      <c r="G52" s="26"/>
      <c r="H52" s="26"/>
      <c r="I52" s="18"/>
    </row>
    <row r="53" spans="1:9" ht="16.149999999999999" customHeight="1" x14ac:dyDescent="0.25">
      <c r="A53" s="3"/>
      <c r="B53" s="35" t="s">
        <v>72</v>
      </c>
      <c r="C53" s="12"/>
      <c r="D53" s="7"/>
      <c r="E53" s="11">
        <v>0</v>
      </c>
      <c r="F53" s="13"/>
      <c r="G53" s="27"/>
      <c r="H53" s="27"/>
      <c r="I53" s="18"/>
    </row>
    <row r="54" spans="1:9" ht="16.149999999999999" customHeight="1" x14ac:dyDescent="0.25">
      <c r="A54" s="3"/>
      <c r="B54" s="35" t="s">
        <v>20</v>
      </c>
      <c r="C54" s="12">
        <v>6000</v>
      </c>
      <c r="D54" s="7" t="s">
        <v>200</v>
      </c>
      <c r="E54" s="37">
        <v>0</v>
      </c>
      <c r="F54" s="13">
        <f>E54*C54</f>
        <v>0</v>
      </c>
      <c r="G54" s="38">
        <v>6730</v>
      </c>
      <c r="H54" s="27">
        <f>+G54*E55</f>
        <v>0</v>
      </c>
      <c r="I54" s="18"/>
    </row>
    <row r="55" spans="1:9" ht="16.149999999999999" customHeight="1" x14ac:dyDescent="0.25">
      <c r="A55" s="3"/>
      <c r="B55" s="35" t="s">
        <v>190</v>
      </c>
      <c r="C55" s="12">
        <v>1300</v>
      </c>
      <c r="D55" s="7" t="s">
        <v>191</v>
      </c>
      <c r="E55" s="37">
        <v>0</v>
      </c>
      <c r="F55" s="13">
        <f>E55*C55</f>
        <v>0</v>
      </c>
      <c r="G55" s="27"/>
      <c r="H55" s="27"/>
      <c r="I55" s="18"/>
    </row>
    <row r="56" spans="1:9" ht="16.149999999999999" customHeight="1" x14ac:dyDescent="0.25">
      <c r="A56" s="3"/>
      <c r="B56" s="7" t="s">
        <v>15</v>
      </c>
      <c r="C56" s="12"/>
      <c r="D56" s="7"/>
      <c r="E56" s="7"/>
      <c r="F56" s="13">
        <f>SUM(F54:F55)</f>
        <v>0</v>
      </c>
      <c r="G56" s="27"/>
      <c r="H56" s="27"/>
      <c r="I56" s="18"/>
    </row>
    <row r="57" spans="1:9" ht="16.149999999999999" customHeight="1" x14ac:dyDescent="0.25">
      <c r="A57" s="47" t="s">
        <v>192</v>
      </c>
      <c r="B57" s="28" t="s">
        <v>193</v>
      </c>
      <c r="C57" s="24"/>
      <c r="D57" s="24"/>
      <c r="E57" s="17"/>
      <c r="F57" s="17"/>
      <c r="G57" s="26"/>
      <c r="H57" s="26"/>
      <c r="I57" s="18"/>
    </row>
    <row r="58" spans="1:9" ht="16.149999999999999" customHeight="1" x14ac:dyDescent="0.25">
      <c r="A58" s="3"/>
      <c r="B58" s="35" t="s">
        <v>72</v>
      </c>
      <c r="C58" s="12"/>
      <c r="D58" s="7"/>
      <c r="E58" s="11">
        <v>0</v>
      </c>
      <c r="F58" s="13"/>
      <c r="G58" s="27"/>
      <c r="H58" s="27"/>
      <c r="I58" s="18"/>
    </row>
    <row r="59" spans="1:9" ht="16.149999999999999" customHeight="1" x14ac:dyDescent="0.25">
      <c r="A59" s="3"/>
      <c r="B59" s="35" t="s">
        <v>20</v>
      </c>
      <c r="C59" s="12">
        <v>7900</v>
      </c>
      <c r="D59" s="7" t="s">
        <v>195</v>
      </c>
      <c r="E59" s="37">
        <v>0</v>
      </c>
      <c r="F59" s="13">
        <f>E59*C59</f>
        <v>0</v>
      </c>
      <c r="G59" s="38">
        <v>9880</v>
      </c>
      <c r="H59" s="27">
        <f>+G59*E59</f>
        <v>0</v>
      </c>
      <c r="I59" s="18"/>
    </row>
    <row r="60" spans="1:9" ht="16.149999999999999" customHeight="1" x14ac:dyDescent="0.25">
      <c r="A60" s="3"/>
      <c r="B60" s="46" t="s">
        <v>236</v>
      </c>
      <c r="C60" s="12">
        <v>16000</v>
      </c>
      <c r="D60" s="7" t="s">
        <v>194</v>
      </c>
      <c r="E60" s="37">
        <v>0</v>
      </c>
      <c r="F60" s="13">
        <f>E60*C60</f>
        <v>0</v>
      </c>
      <c r="G60" s="27"/>
      <c r="H60" s="27"/>
      <c r="I60" s="18"/>
    </row>
    <row r="61" spans="1:9" ht="16.149999999999999" customHeight="1" x14ac:dyDescent="0.25">
      <c r="A61" s="3"/>
      <c r="B61" s="7" t="s">
        <v>15</v>
      </c>
      <c r="C61" s="12"/>
      <c r="D61" s="7"/>
      <c r="E61" s="7"/>
      <c r="F61" s="13">
        <f>SUM(F59:F60)</f>
        <v>0</v>
      </c>
      <c r="G61" s="27"/>
      <c r="H61" s="27"/>
      <c r="I61" s="18"/>
    </row>
    <row r="62" spans="1:9" ht="16.149999999999999" customHeight="1" x14ac:dyDescent="0.25">
      <c r="A62" s="47" t="s">
        <v>196</v>
      </c>
      <c r="B62" s="28" t="s">
        <v>197</v>
      </c>
      <c r="C62" s="24"/>
      <c r="D62" s="24"/>
      <c r="E62" s="17"/>
      <c r="F62" s="17"/>
      <c r="G62" s="26"/>
      <c r="H62" s="26"/>
      <c r="I62" s="18"/>
    </row>
    <row r="63" spans="1:9" ht="16.149999999999999" customHeight="1" x14ac:dyDescent="0.25">
      <c r="A63" s="3"/>
      <c r="B63" s="35" t="s">
        <v>72</v>
      </c>
      <c r="C63" s="12"/>
      <c r="D63" s="7"/>
      <c r="E63" s="11">
        <v>0</v>
      </c>
      <c r="F63" s="13"/>
      <c r="G63" s="27"/>
      <c r="H63" s="27"/>
      <c r="I63" s="18"/>
    </row>
    <row r="64" spans="1:9" ht="16.149999999999999" customHeight="1" x14ac:dyDescent="0.25">
      <c r="A64" s="3"/>
      <c r="B64" s="35" t="s">
        <v>20</v>
      </c>
      <c r="C64" s="12">
        <v>6000</v>
      </c>
      <c r="D64" s="7" t="s">
        <v>199</v>
      </c>
      <c r="E64" s="37">
        <v>0</v>
      </c>
      <c r="F64" s="13">
        <f>E64*C64</f>
        <v>0</v>
      </c>
      <c r="G64" s="38">
        <v>3090</v>
      </c>
      <c r="H64" s="27">
        <f>+G64*E65</f>
        <v>0</v>
      </c>
      <c r="I64" s="18"/>
    </row>
    <row r="65" spans="1:9" ht="16.149999999999999" customHeight="1" x14ac:dyDescent="0.25">
      <c r="A65" s="3"/>
      <c r="B65" s="35" t="s">
        <v>190</v>
      </c>
      <c r="C65" s="12">
        <v>1300</v>
      </c>
      <c r="D65" s="7" t="s">
        <v>198</v>
      </c>
      <c r="E65" s="37">
        <v>0</v>
      </c>
      <c r="F65" s="13">
        <f>E65*C65</f>
        <v>0</v>
      </c>
      <c r="G65" s="27"/>
      <c r="H65" s="27"/>
      <c r="I65" s="18"/>
    </row>
    <row r="66" spans="1:9" ht="16.149999999999999" customHeight="1" x14ac:dyDescent="0.25">
      <c r="A66" s="3"/>
      <c r="B66" s="7" t="s">
        <v>15</v>
      </c>
      <c r="C66" s="12"/>
      <c r="D66" s="7"/>
      <c r="E66" s="7"/>
      <c r="F66" s="13">
        <f>SUM(F64:F65)</f>
        <v>0</v>
      </c>
      <c r="G66" s="27"/>
      <c r="H66" s="27"/>
      <c r="I66" s="18"/>
    </row>
    <row r="67" spans="1:9" ht="16.149999999999999" customHeight="1" x14ac:dyDescent="0.25">
      <c r="A67" s="47" t="s">
        <v>201</v>
      </c>
      <c r="B67" s="28" t="s">
        <v>202</v>
      </c>
      <c r="C67" s="24"/>
      <c r="D67" s="24"/>
      <c r="E67" s="17"/>
      <c r="F67" s="17"/>
      <c r="G67" s="26"/>
      <c r="H67" s="26"/>
      <c r="I67" s="18"/>
    </row>
    <row r="68" spans="1:9" ht="16.149999999999999" customHeight="1" x14ac:dyDescent="0.25">
      <c r="A68" s="3"/>
      <c r="B68" s="35" t="s">
        <v>72</v>
      </c>
      <c r="C68" s="12"/>
      <c r="D68" s="7"/>
      <c r="E68" s="11">
        <v>0</v>
      </c>
      <c r="F68" s="13"/>
      <c r="G68" s="27"/>
      <c r="H68" s="27"/>
      <c r="I68" s="18"/>
    </row>
    <row r="69" spans="1:9" ht="16.149999999999999" customHeight="1" x14ac:dyDescent="0.25">
      <c r="A69" s="3"/>
      <c r="B69" s="35" t="s">
        <v>20</v>
      </c>
      <c r="C69" s="12">
        <v>4500</v>
      </c>
      <c r="D69" s="7" t="s">
        <v>137</v>
      </c>
      <c r="E69" s="37">
        <v>0</v>
      </c>
      <c r="F69" s="13">
        <f>E69*C69</f>
        <v>0</v>
      </c>
      <c r="G69" s="38">
        <v>990</v>
      </c>
      <c r="H69" s="27">
        <f>+G69*E69</f>
        <v>0</v>
      </c>
      <c r="I69" s="18"/>
    </row>
    <row r="70" spans="1:9" ht="16.149999999999999" customHeight="1" x14ac:dyDescent="0.25">
      <c r="A70" s="3"/>
      <c r="B70" s="7" t="s">
        <v>15</v>
      </c>
      <c r="C70" s="12"/>
      <c r="D70" s="7"/>
      <c r="E70" s="7"/>
      <c r="F70" s="13">
        <f>SUM(F69:F69)</f>
        <v>0</v>
      </c>
      <c r="G70" s="27"/>
      <c r="H70" s="27"/>
      <c r="I70" s="18"/>
    </row>
    <row r="71" spans="1:9" ht="16.149999999999999" customHeight="1" x14ac:dyDescent="0.25">
      <c r="A71" s="47" t="s">
        <v>237</v>
      </c>
      <c r="B71" s="28" t="s">
        <v>203</v>
      </c>
      <c r="C71" s="24"/>
      <c r="D71" s="24"/>
      <c r="E71" s="17"/>
      <c r="F71" s="17"/>
      <c r="G71" s="26"/>
      <c r="H71" s="26"/>
      <c r="I71" s="18"/>
    </row>
    <row r="72" spans="1:9" ht="16.149999999999999" customHeight="1" x14ac:dyDescent="0.25">
      <c r="A72" s="3"/>
      <c r="B72" s="35" t="s">
        <v>72</v>
      </c>
      <c r="C72" s="12"/>
      <c r="D72" s="7"/>
      <c r="E72" s="11">
        <v>0</v>
      </c>
      <c r="F72" s="13"/>
      <c r="G72" s="27"/>
      <c r="H72" s="27"/>
      <c r="I72" s="18"/>
    </row>
    <row r="73" spans="1:9" ht="16.149999999999999" customHeight="1" x14ac:dyDescent="0.25">
      <c r="A73" s="3"/>
      <c r="B73" s="35" t="s">
        <v>20</v>
      </c>
      <c r="C73" s="12">
        <v>490000</v>
      </c>
      <c r="D73" s="7" t="s">
        <v>204</v>
      </c>
      <c r="E73" s="37">
        <v>0</v>
      </c>
      <c r="F73" s="13">
        <f>E73*C73</f>
        <v>0</v>
      </c>
      <c r="G73" s="38">
        <v>781000</v>
      </c>
      <c r="H73" s="27">
        <f>+G73*E73</f>
        <v>0</v>
      </c>
      <c r="I73" s="18"/>
    </row>
    <row r="74" spans="1:9" ht="16.149999999999999" customHeight="1" x14ac:dyDescent="0.25">
      <c r="A74" s="3"/>
      <c r="B74" s="7" t="s">
        <v>15</v>
      </c>
      <c r="C74" s="12"/>
      <c r="D74" s="7"/>
      <c r="E74" s="7"/>
      <c r="F74" s="13">
        <f>SUM(F73:F73)</f>
        <v>0</v>
      </c>
      <c r="G74" s="27"/>
      <c r="H74" s="27"/>
      <c r="I74" s="18"/>
    </row>
    <row r="75" spans="1:9" ht="16.149999999999999" customHeight="1" x14ac:dyDescent="0.25">
      <c r="A75" s="47" t="s">
        <v>260</v>
      </c>
      <c r="B75" s="28" t="s">
        <v>261</v>
      </c>
      <c r="C75" s="24"/>
      <c r="D75" s="24"/>
      <c r="E75" s="17"/>
      <c r="F75" s="17"/>
      <c r="G75" s="26"/>
      <c r="H75" s="26"/>
      <c r="I75" s="18"/>
    </row>
    <row r="76" spans="1:9" ht="16.149999999999999" customHeight="1" x14ac:dyDescent="0.25">
      <c r="A76" s="3"/>
      <c r="B76" s="35" t="s">
        <v>72</v>
      </c>
      <c r="C76" s="12"/>
      <c r="D76" s="7"/>
      <c r="E76" s="11">
        <v>0</v>
      </c>
      <c r="F76" s="13"/>
      <c r="G76" s="27"/>
      <c r="H76" s="27"/>
      <c r="I76" s="18"/>
    </row>
    <row r="77" spans="1:9" ht="16.149999999999999" customHeight="1" x14ac:dyDescent="0.25">
      <c r="A77" s="3"/>
      <c r="B77" s="35" t="s">
        <v>20</v>
      </c>
      <c r="C77" s="12">
        <v>170</v>
      </c>
      <c r="D77" s="7" t="s">
        <v>179</v>
      </c>
      <c r="E77" s="37">
        <v>0</v>
      </c>
      <c r="F77" s="13">
        <f>E77*C77</f>
        <v>0</v>
      </c>
      <c r="G77" s="38">
        <v>101</v>
      </c>
      <c r="H77" s="27">
        <f>+G77*E77</f>
        <v>0</v>
      </c>
      <c r="I77" s="18"/>
    </row>
    <row r="78" spans="1:9" ht="16.149999999999999" customHeight="1" x14ac:dyDescent="0.25">
      <c r="A78" s="3"/>
      <c r="B78" s="7" t="s">
        <v>15</v>
      </c>
      <c r="C78" s="12"/>
      <c r="D78" s="7"/>
      <c r="E78" s="7"/>
      <c r="F78" s="13">
        <f>SUM(F77:F77)</f>
        <v>0</v>
      </c>
      <c r="G78" s="27"/>
      <c r="H78" s="27"/>
      <c r="I78" s="18"/>
    </row>
    <row r="79" spans="1:9" ht="16.149999999999999" customHeight="1" x14ac:dyDescent="0.25">
      <c r="A79" s="47" t="s">
        <v>262</v>
      </c>
      <c r="B79" s="28" t="s">
        <v>263</v>
      </c>
      <c r="C79" s="24"/>
      <c r="D79" s="24"/>
      <c r="E79" s="17"/>
      <c r="F79" s="17"/>
      <c r="G79" s="26"/>
      <c r="H79" s="26"/>
      <c r="I79" s="18"/>
    </row>
    <row r="80" spans="1:9" ht="16.149999999999999" customHeight="1" x14ac:dyDescent="0.25">
      <c r="A80" s="3"/>
      <c r="B80" s="35" t="s">
        <v>72</v>
      </c>
      <c r="C80" s="12"/>
      <c r="D80" s="7"/>
      <c r="E80" s="11">
        <v>0</v>
      </c>
      <c r="F80" s="13"/>
      <c r="G80" s="27"/>
      <c r="H80" s="27"/>
      <c r="I80" s="18"/>
    </row>
    <row r="81" spans="1:10" ht="16.149999999999999" customHeight="1" x14ac:dyDescent="0.25">
      <c r="A81" s="3"/>
      <c r="B81" s="35" t="s">
        <v>20</v>
      </c>
      <c r="C81" s="12">
        <v>170</v>
      </c>
      <c r="D81" s="7" t="s">
        <v>179</v>
      </c>
      <c r="E81" s="37">
        <v>0</v>
      </c>
      <c r="F81" s="13">
        <f>E81*C81</f>
        <v>0</v>
      </c>
      <c r="G81" s="38">
        <v>70</v>
      </c>
      <c r="H81" s="27">
        <f>+G81*E81</f>
        <v>0</v>
      </c>
      <c r="I81" s="18"/>
    </row>
    <row r="82" spans="1:10" ht="16.149999999999999" customHeight="1" x14ac:dyDescent="0.25">
      <c r="A82" s="3"/>
      <c r="B82" s="7" t="s">
        <v>15</v>
      </c>
      <c r="C82" s="12"/>
      <c r="D82" s="7"/>
      <c r="E82" s="7"/>
      <c r="F82" s="13">
        <f>SUM(F81)</f>
        <v>0</v>
      </c>
      <c r="G82" s="27"/>
      <c r="H82" s="27"/>
      <c r="I82" s="18"/>
    </row>
    <row r="83" spans="1:10" ht="16.149999999999999" customHeight="1" x14ac:dyDescent="0.25">
      <c r="A83" s="47" t="s">
        <v>264</v>
      </c>
      <c r="B83" s="28" t="s">
        <v>265</v>
      </c>
      <c r="C83" s="24"/>
      <c r="D83" s="24"/>
      <c r="E83" s="17"/>
      <c r="F83" s="17"/>
      <c r="G83" s="26"/>
      <c r="H83" s="26"/>
      <c r="I83" s="18"/>
    </row>
    <row r="84" spans="1:10" ht="16.149999999999999" customHeight="1" x14ac:dyDescent="0.25">
      <c r="A84" s="3"/>
      <c r="B84" s="35" t="s">
        <v>72</v>
      </c>
      <c r="C84" s="12"/>
      <c r="D84" s="7"/>
      <c r="E84" s="11">
        <v>0</v>
      </c>
      <c r="F84" s="13"/>
      <c r="G84" s="27"/>
      <c r="H84" s="27"/>
      <c r="I84" s="18"/>
    </row>
    <row r="85" spans="1:10" ht="16.149999999999999" customHeight="1" x14ac:dyDescent="0.25">
      <c r="A85" s="3"/>
      <c r="B85" s="35" t="s">
        <v>20</v>
      </c>
      <c r="C85" s="12">
        <v>125</v>
      </c>
      <c r="D85" s="7" t="s">
        <v>179</v>
      </c>
      <c r="E85" s="37">
        <v>0</v>
      </c>
      <c r="F85" s="13">
        <f>E85*C85</f>
        <v>0</v>
      </c>
      <c r="G85" s="38">
        <v>16</v>
      </c>
      <c r="H85" s="27">
        <f>+G85*E85</f>
        <v>0</v>
      </c>
      <c r="I85" s="18"/>
    </row>
    <row r="86" spans="1:10" ht="16.149999999999999" customHeight="1" x14ac:dyDescent="0.25">
      <c r="A86" s="3"/>
      <c r="B86" s="7" t="s">
        <v>15</v>
      </c>
      <c r="C86" s="12"/>
      <c r="D86" s="7"/>
      <c r="E86" s="7"/>
      <c r="F86" s="13">
        <f>SUM(F85)</f>
        <v>0</v>
      </c>
      <c r="G86" s="27"/>
      <c r="H86" s="27"/>
      <c r="I86" s="18"/>
    </row>
    <row r="87" spans="1:10" x14ac:dyDescent="0.25">
      <c r="A87" s="51" t="s">
        <v>242</v>
      </c>
      <c r="B87" s="29"/>
      <c r="C87" s="30"/>
      <c r="D87" s="29"/>
      <c r="E87" s="31"/>
      <c r="F87" s="32"/>
      <c r="G87" s="19"/>
      <c r="H87" s="19"/>
      <c r="I87" s="18"/>
    </row>
    <row r="88" spans="1:10" ht="17.25" x14ac:dyDescent="0.3">
      <c r="A88" s="52"/>
      <c r="B88" s="14" t="s">
        <v>3</v>
      </c>
      <c r="C88" s="15">
        <f>+F7+F11+F16+F21+F26+F31+F37+F43+F47+F51+F56+F61+F66+F70+F74+F78+F82+F86</f>
        <v>0</v>
      </c>
      <c r="D88" s="3"/>
      <c r="E88" s="3"/>
      <c r="I88" s="19"/>
      <c r="J88" s="6"/>
    </row>
    <row r="89" spans="1:10" ht="17.25" x14ac:dyDescent="0.3">
      <c r="A89" s="52"/>
      <c r="B89" s="14" t="s">
        <v>18</v>
      </c>
      <c r="C89" s="15">
        <f>SUM(H5,H10,H14,,H19,H24,H29,H34,H40,H46,H50,H54,H59,H64,H69,H73,H77,H81,H85)</f>
        <v>0</v>
      </c>
      <c r="D89" s="3"/>
      <c r="E89" s="3"/>
      <c r="G89" s="5"/>
      <c r="H89" s="33"/>
      <c r="I89" s="19"/>
      <c r="J89" s="6"/>
    </row>
    <row r="90" spans="1:10" ht="17.25" x14ac:dyDescent="0.3">
      <c r="A90" s="52"/>
      <c r="B90" s="14" t="s">
        <v>0</v>
      </c>
      <c r="C90" s="57" t="e">
        <f>+C89/C88</f>
        <v>#DIV/0!</v>
      </c>
      <c r="D90" s="3"/>
      <c r="E90" s="3"/>
      <c r="G90" s="3"/>
      <c r="H90" s="3"/>
      <c r="I90" s="18"/>
      <c r="J90" s="3"/>
    </row>
    <row r="91" spans="1:10" ht="15" customHeight="1" x14ac:dyDescent="0.3">
      <c r="A91" s="52"/>
      <c r="B91" s="16" t="s">
        <v>1</v>
      </c>
      <c r="C91" s="49" t="e">
        <f>C90</f>
        <v>#DIV/0!</v>
      </c>
      <c r="D91" s="3"/>
      <c r="E91" s="3"/>
      <c r="G91" s="3"/>
      <c r="H91" s="3"/>
      <c r="I91" s="18"/>
      <c r="J91" s="3"/>
    </row>
    <row r="92" spans="1:10" x14ac:dyDescent="0.25">
      <c r="A92" s="53" t="s">
        <v>243</v>
      </c>
      <c r="B92" s="20"/>
      <c r="C92" s="21"/>
      <c r="D92" s="22"/>
      <c r="E92" s="20"/>
      <c r="F92" s="18"/>
      <c r="G92" s="20"/>
      <c r="H92" s="20"/>
      <c r="I92" s="20"/>
    </row>
    <row r="93" spans="1:10" ht="17.25" x14ac:dyDescent="0.3">
      <c r="B93" s="14" t="s">
        <v>72</v>
      </c>
      <c r="C93" s="42">
        <f>SUM(E72,E68,E63,E58,E53,E49,E45,E39,E33,E28,E23,E18,E13,E9,E4,E76,E80,E84)</f>
        <v>0</v>
      </c>
      <c r="D93" s="1"/>
    </row>
    <row r="94" spans="1:10" ht="17.25" x14ac:dyDescent="0.3">
      <c r="B94" s="14" t="s">
        <v>101</v>
      </c>
      <c r="C94" s="43" t="e">
        <f>+C89/C93</f>
        <v>#DIV/0!</v>
      </c>
      <c r="D94" s="1"/>
    </row>
    <row r="95" spans="1:10" x14ac:dyDescent="0.25">
      <c r="C95" s="4"/>
      <c r="D95" s="1"/>
    </row>
    <row r="96" spans="1:10" x14ac:dyDescent="0.25">
      <c r="C96" s="2"/>
      <c r="D96" s="1"/>
    </row>
    <row r="97" ht="13.9" customHeight="1" x14ac:dyDescent="0.25"/>
    <row r="106" ht="14.45" customHeight="1" x14ac:dyDescent="0.25"/>
    <row r="223" ht="14.45" customHeight="1" x14ac:dyDescent="0.25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"/>
  <sheetViews>
    <sheetView zoomScale="80" zoomScaleNormal="80" workbookViewId="0">
      <selection sqref="A1:F1"/>
    </sheetView>
  </sheetViews>
  <sheetFormatPr defaultRowHeight="15" x14ac:dyDescent="0.25"/>
  <cols>
    <col min="1" max="1" width="10.7109375" bestFit="1" customWidth="1"/>
    <col min="2" max="2" width="53.28515625" customWidth="1"/>
    <col min="3" max="3" width="24" bestFit="1" customWidth="1"/>
    <col min="4" max="4" width="26.28515625" bestFit="1" customWidth="1"/>
    <col min="5" max="5" width="6.140625" bestFit="1" customWidth="1"/>
    <col min="6" max="6" width="25.5703125" style="3" bestFit="1" customWidth="1"/>
    <col min="7" max="8" width="29.85546875" customWidth="1"/>
    <col min="9" max="9" width="2.42578125" customWidth="1"/>
    <col min="10" max="10" width="8.85546875" customWidth="1"/>
  </cols>
  <sheetData>
    <row r="1" spans="1:10" ht="23.25" x14ac:dyDescent="0.35">
      <c r="A1" s="58" t="s">
        <v>4</v>
      </c>
      <c r="B1" s="58"/>
      <c r="C1" s="58"/>
      <c r="D1" s="58"/>
      <c r="E1" s="58"/>
      <c r="F1" s="58"/>
      <c r="G1" s="59" t="s">
        <v>12</v>
      </c>
      <c r="H1" s="59"/>
      <c r="I1" s="20"/>
    </row>
    <row r="2" spans="1:10" s="9" customFormat="1" ht="47.25" x14ac:dyDescent="0.25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25">
      <c r="A3" s="47" t="s">
        <v>207</v>
      </c>
      <c r="B3" s="28" t="s">
        <v>19</v>
      </c>
      <c r="C3" s="24"/>
      <c r="D3" s="24"/>
      <c r="E3" s="17"/>
      <c r="F3" s="17"/>
      <c r="G3" s="26"/>
      <c r="H3" s="26"/>
      <c r="I3" s="18"/>
    </row>
    <row r="4" spans="1:10" ht="16.149999999999999" customHeight="1" x14ac:dyDescent="0.25">
      <c r="A4" s="3"/>
      <c r="B4" s="35" t="s">
        <v>72</v>
      </c>
      <c r="C4" s="12"/>
      <c r="D4" s="7"/>
      <c r="E4" s="11">
        <v>0</v>
      </c>
      <c r="F4" s="13"/>
      <c r="G4" s="27"/>
      <c r="H4" s="27"/>
      <c r="I4" s="18"/>
    </row>
    <row r="5" spans="1:10" ht="16.149999999999999" customHeight="1" x14ac:dyDescent="0.25">
      <c r="A5" s="3"/>
      <c r="B5" s="35" t="s">
        <v>20</v>
      </c>
      <c r="C5" s="12">
        <v>32000</v>
      </c>
      <c r="D5" s="7" t="s">
        <v>21</v>
      </c>
      <c r="E5" s="11">
        <v>0</v>
      </c>
      <c r="F5" s="13">
        <f>E5*C5</f>
        <v>0</v>
      </c>
      <c r="G5" s="27">
        <v>34100</v>
      </c>
      <c r="H5" s="27">
        <f>+G5*E5</f>
        <v>0</v>
      </c>
      <c r="I5" s="18"/>
    </row>
    <row r="6" spans="1:10" ht="16.149999999999999" customHeight="1" x14ac:dyDescent="0.25">
      <c r="A6" s="3"/>
      <c r="B6" s="35" t="s">
        <v>205</v>
      </c>
      <c r="C6" s="12">
        <v>89</v>
      </c>
      <c r="D6" s="7" t="s">
        <v>206</v>
      </c>
      <c r="E6" s="11">
        <v>0</v>
      </c>
      <c r="F6" s="13">
        <f>E6*C6</f>
        <v>0</v>
      </c>
      <c r="G6" s="27"/>
      <c r="H6" s="27"/>
      <c r="I6" s="18"/>
    </row>
    <row r="7" spans="1:10" ht="16.149999999999999" customHeight="1" x14ac:dyDescent="0.25">
      <c r="A7" s="3"/>
      <c r="B7" s="7" t="s">
        <v>15</v>
      </c>
      <c r="C7" s="12"/>
      <c r="D7" s="7"/>
      <c r="E7" s="7"/>
      <c r="F7" s="13">
        <f>SUM(F5:F6)</f>
        <v>0</v>
      </c>
      <c r="G7" s="27"/>
      <c r="H7" s="27"/>
      <c r="I7" s="18"/>
    </row>
    <row r="8" spans="1:10" ht="16.149999999999999" customHeight="1" x14ac:dyDescent="0.25">
      <c r="A8" s="47" t="s">
        <v>208</v>
      </c>
      <c r="B8" s="28" t="s">
        <v>97</v>
      </c>
      <c r="C8" s="24"/>
      <c r="D8" s="24"/>
      <c r="E8" s="17"/>
      <c r="F8" s="17"/>
      <c r="G8" s="26"/>
      <c r="H8" s="26"/>
      <c r="I8" s="18"/>
    </row>
    <row r="9" spans="1:10" ht="16.149999999999999" customHeight="1" x14ac:dyDescent="0.25">
      <c r="A9" s="3"/>
      <c r="B9" s="35" t="s">
        <v>72</v>
      </c>
      <c r="C9" s="12"/>
      <c r="D9" s="7"/>
      <c r="E9" s="11">
        <v>0</v>
      </c>
      <c r="F9" s="13"/>
      <c r="G9" s="27"/>
      <c r="H9" s="27"/>
      <c r="I9" s="18"/>
    </row>
    <row r="10" spans="1:10" ht="16.149999999999999" customHeight="1" x14ac:dyDescent="0.25">
      <c r="A10" s="3"/>
      <c r="B10" s="35" t="s">
        <v>20</v>
      </c>
      <c r="C10" s="12">
        <v>12000</v>
      </c>
      <c r="D10" s="7" t="s">
        <v>98</v>
      </c>
      <c r="E10" s="11">
        <v>0</v>
      </c>
      <c r="F10" s="13">
        <f>E10*C10</f>
        <v>0</v>
      </c>
      <c r="G10" s="27">
        <v>4900</v>
      </c>
      <c r="H10" s="27">
        <f>+G10*E10</f>
        <v>0</v>
      </c>
      <c r="I10" s="18"/>
    </row>
    <row r="11" spans="1:10" ht="16.149999999999999" customHeight="1" x14ac:dyDescent="0.25">
      <c r="A11" s="3"/>
      <c r="B11" s="7" t="s">
        <v>15</v>
      </c>
      <c r="C11" s="12"/>
      <c r="D11" s="7"/>
      <c r="E11" s="7"/>
      <c r="F11" s="13">
        <f>SUM(F10:F10)</f>
        <v>0</v>
      </c>
      <c r="G11" s="27"/>
      <c r="H11" s="27"/>
      <c r="I11" s="18"/>
    </row>
    <row r="12" spans="1:10" ht="16.149999999999999" customHeight="1" x14ac:dyDescent="0.25">
      <c r="A12" s="47" t="s">
        <v>209</v>
      </c>
      <c r="B12" s="28" t="s">
        <v>210</v>
      </c>
      <c r="C12" s="24"/>
      <c r="D12" s="24"/>
      <c r="E12" s="17"/>
      <c r="F12" s="17"/>
      <c r="G12" s="26"/>
      <c r="H12" s="26"/>
      <c r="I12" s="18"/>
    </row>
    <row r="13" spans="1:10" ht="16.149999999999999" customHeight="1" x14ac:dyDescent="0.25">
      <c r="A13" s="3"/>
      <c r="B13" s="35" t="s">
        <v>72</v>
      </c>
      <c r="C13" s="12"/>
      <c r="D13" s="7"/>
      <c r="E13" s="11">
        <v>0</v>
      </c>
      <c r="F13" s="13"/>
      <c r="G13" s="27"/>
      <c r="H13" s="27"/>
      <c r="I13" s="18"/>
    </row>
    <row r="14" spans="1:10" ht="16.149999999999999" customHeight="1" x14ac:dyDescent="0.25">
      <c r="A14" s="3"/>
      <c r="B14" s="35" t="s">
        <v>20</v>
      </c>
      <c r="C14" s="12">
        <v>9000</v>
      </c>
      <c r="D14" s="7" t="s">
        <v>238</v>
      </c>
      <c r="E14" s="11">
        <v>0</v>
      </c>
      <c r="F14" s="13">
        <f>E14*C14</f>
        <v>0</v>
      </c>
      <c r="G14" s="27">
        <v>2340</v>
      </c>
      <c r="H14" s="27">
        <f>+G14*E14</f>
        <v>0</v>
      </c>
      <c r="I14" s="18"/>
    </row>
    <row r="15" spans="1:10" ht="16.149999999999999" customHeight="1" x14ac:dyDescent="0.25">
      <c r="A15" s="3"/>
      <c r="B15" s="7" t="s">
        <v>15</v>
      </c>
      <c r="C15" s="12"/>
      <c r="D15" s="7"/>
      <c r="E15" s="7"/>
      <c r="F15" s="13">
        <f>SUM(F14:F14)</f>
        <v>0</v>
      </c>
      <c r="G15" s="27"/>
      <c r="H15" s="27"/>
      <c r="I15" s="18"/>
    </row>
    <row r="16" spans="1:10" ht="16.149999999999999" customHeight="1" x14ac:dyDescent="0.25">
      <c r="A16" s="47" t="s">
        <v>211</v>
      </c>
      <c r="B16" s="28" t="s">
        <v>212</v>
      </c>
      <c r="C16" s="24"/>
      <c r="D16" s="24"/>
      <c r="E16" s="17"/>
      <c r="F16" s="17"/>
      <c r="G16" s="26"/>
      <c r="H16" s="26"/>
      <c r="I16" s="18"/>
    </row>
    <row r="17" spans="1:9" ht="16.149999999999999" customHeight="1" x14ac:dyDescent="0.25">
      <c r="A17" s="3"/>
      <c r="B17" s="35" t="s">
        <v>72</v>
      </c>
      <c r="C17" s="12"/>
      <c r="D17" s="7"/>
      <c r="E17" s="11">
        <v>0</v>
      </c>
      <c r="F17" s="13"/>
      <c r="G17" s="27"/>
      <c r="H17" s="27"/>
      <c r="I17" s="18"/>
    </row>
    <row r="18" spans="1:9" ht="16.149999999999999" customHeight="1" x14ac:dyDescent="0.25">
      <c r="A18" s="40"/>
      <c r="B18" s="7" t="s">
        <v>23</v>
      </c>
      <c r="C18" s="12">
        <v>48000</v>
      </c>
      <c r="D18" s="3" t="s">
        <v>143</v>
      </c>
      <c r="E18" s="37">
        <v>0</v>
      </c>
      <c r="F18" s="13">
        <f>E18*C18</f>
        <v>0</v>
      </c>
      <c r="G18" s="38">
        <v>21400</v>
      </c>
      <c r="H18" s="27">
        <f>+G18*E18</f>
        <v>0</v>
      </c>
      <c r="I18" s="18"/>
    </row>
    <row r="19" spans="1:9" ht="16.149999999999999" customHeight="1" x14ac:dyDescent="0.25">
      <c r="A19" s="40"/>
      <c r="B19" s="35" t="s">
        <v>84</v>
      </c>
      <c r="C19" s="12">
        <v>11000</v>
      </c>
      <c r="D19" s="3" t="s">
        <v>105</v>
      </c>
      <c r="E19" s="37">
        <v>0</v>
      </c>
      <c r="F19" s="13">
        <f>E19*C19</f>
        <v>0</v>
      </c>
      <c r="G19" s="6"/>
      <c r="H19" s="6"/>
      <c r="I19" s="18"/>
    </row>
    <row r="20" spans="1:9" ht="16.149999999999999" customHeight="1" x14ac:dyDescent="0.25">
      <c r="A20" s="40"/>
      <c r="B20" s="7" t="s">
        <v>15</v>
      </c>
      <c r="C20" s="12"/>
      <c r="D20" s="3"/>
      <c r="E20" s="3"/>
      <c r="F20" s="13">
        <f>SUM(F18:F19)</f>
        <v>0</v>
      </c>
      <c r="G20" s="6"/>
      <c r="H20" s="6"/>
      <c r="I20" s="18"/>
    </row>
    <row r="21" spans="1:9" ht="16.149999999999999" customHeight="1" x14ac:dyDescent="0.25">
      <c r="A21" s="47" t="s">
        <v>213</v>
      </c>
      <c r="B21" s="28" t="s">
        <v>67</v>
      </c>
      <c r="C21" s="24"/>
      <c r="D21" s="24"/>
      <c r="E21" s="17"/>
      <c r="F21" s="17"/>
      <c r="G21" s="26"/>
      <c r="H21" s="26"/>
      <c r="I21" s="18"/>
    </row>
    <row r="22" spans="1:9" ht="16.149999999999999" customHeight="1" x14ac:dyDescent="0.25">
      <c r="A22" s="3"/>
      <c r="B22" s="35" t="s">
        <v>72</v>
      </c>
      <c r="C22" s="12"/>
      <c r="D22" s="7"/>
      <c r="E22" s="11">
        <v>0</v>
      </c>
      <c r="F22" s="13"/>
      <c r="G22" s="27"/>
      <c r="H22" s="27"/>
      <c r="I22" s="18"/>
    </row>
    <row r="23" spans="1:9" ht="16.149999999999999" customHeight="1" x14ac:dyDescent="0.25">
      <c r="A23" s="40"/>
      <c r="B23" s="7" t="s">
        <v>23</v>
      </c>
      <c r="C23" s="12">
        <v>158000</v>
      </c>
      <c r="D23" s="3" t="s">
        <v>142</v>
      </c>
      <c r="E23" s="37">
        <v>0</v>
      </c>
      <c r="F23" s="13">
        <f>E23*C23</f>
        <v>0</v>
      </c>
      <c r="G23" s="38">
        <v>23100</v>
      </c>
      <c r="H23" s="27">
        <f>+G23*E23</f>
        <v>0</v>
      </c>
      <c r="I23" s="18"/>
    </row>
    <row r="24" spans="1:9" ht="16.149999999999999" customHeight="1" x14ac:dyDescent="0.25">
      <c r="A24" s="40"/>
      <c r="B24" s="7" t="s">
        <v>15</v>
      </c>
      <c r="C24" s="12"/>
      <c r="D24" s="3"/>
      <c r="E24" s="3"/>
      <c r="F24" s="13">
        <f>SUM(F23)</f>
        <v>0</v>
      </c>
      <c r="G24" s="6"/>
      <c r="H24" s="6"/>
      <c r="I24" s="18"/>
    </row>
    <row r="25" spans="1:9" ht="16.149999999999999" customHeight="1" x14ac:dyDescent="0.25">
      <c r="A25" s="47" t="s">
        <v>214</v>
      </c>
      <c r="B25" s="28" t="s">
        <v>48</v>
      </c>
      <c r="C25" s="24"/>
      <c r="D25" s="24"/>
      <c r="E25" s="17"/>
      <c r="F25" s="17"/>
      <c r="G25" s="26"/>
      <c r="H25" s="26"/>
      <c r="I25" s="18"/>
    </row>
    <row r="26" spans="1:9" ht="16.149999999999999" customHeight="1" x14ac:dyDescent="0.25">
      <c r="A26" s="3"/>
      <c r="B26" s="35" t="s">
        <v>72</v>
      </c>
      <c r="C26" s="12"/>
      <c r="D26" s="7"/>
      <c r="E26" s="11">
        <v>0</v>
      </c>
      <c r="F26" s="13"/>
      <c r="G26" s="27"/>
      <c r="H26" s="27"/>
      <c r="I26" s="18"/>
    </row>
    <row r="27" spans="1:9" ht="16.149999999999999" customHeight="1" x14ac:dyDescent="0.25">
      <c r="A27" s="40"/>
      <c r="B27" s="7" t="s">
        <v>23</v>
      </c>
      <c r="C27" s="12">
        <v>28000</v>
      </c>
      <c r="D27" s="7" t="s">
        <v>138</v>
      </c>
      <c r="E27" s="37">
        <v>0</v>
      </c>
      <c r="F27" s="13">
        <f>E27*C27</f>
        <v>0</v>
      </c>
      <c r="G27" s="27">
        <v>92000</v>
      </c>
      <c r="H27" s="27">
        <f>+G27*E27</f>
        <v>0</v>
      </c>
      <c r="I27" s="18"/>
    </row>
    <row r="28" spans="1:9" ht="16.149999999999999" customHeight="1" x14ac:dyDescent="0.25">
      <c r="A28" s="40"/>
      <c r="B28" s="7" t="s">
        <v>15</v>
      </c>
      <c r="C28" s="12"/>
      <c r="D28" s="3"/>
      <c r="E28" s="3"/>
      <c r="F28" s="13">
        <f>SUM(F27:F27)</f>
        <v>0</v>
      </c>
      <c r="G28" s="6"/>
      <c r="H28" s="6"/>
      <c r="I28" s="18"/>
    </row>
    <row r="29" spans="1:9" ht="16.149999999999999" customHeight="1" x14ac:dyDescent="0.25">
      <c r="A29" s="47" t="s">
        <v>215</v>
      </c>
      <c r="B29" s="28" t="s">
        <v>50</v>
      </c>
      <c r="C29" s="24"/>
      <c r="D29" s="24"/>
      <c r="E29" s="17"/>
      <c r="F29" s="17"/>
      <c r="G29" s="26"/>
      <c r="H29" s="26"/>
      <c r="I29" s="18"/>
    </row>
    <row r="30" spans="1:9" ht="16.149999999999999" customHeight="1" x14ac:dyDescent="0.25">
      <c r="A30" s="3"/>
      <c r="B30" s="35" t="s">
        <v>72</v>
      </c>
      <c r="C30" s="12"/>
      <c r="D30" s="7"/>
      <c r="E30" s="11">
        <v>0</v>
      </c>
      <c r="F30" s="13"/>
      <c r="G30" s="27"/>
      <c r="H30" s="27"/>
      <c r="I30" s="18"/>
    </row>
    <row r="31" spans="1:9" ht="16.149999999999999" customHeight="1" x14ac:dyDescent="0.25">
      <c r="A31" s="40"/>
      <c r="B31" s="7" t="s">
        <v>23</v>
      </c>
      <c r="C31" s="12">
        <v>9400</v>
      </c>
      <c r="D31" s="7" t="s">
        <v>138</v>
      </c>
      <c r="E31" s="37">
        <v>0</v>
      </c>
      <c r="F31" s="13">
        <f>E31*C31</f>
        <v>0</v>
      </c>
      <c r="G31" s="38">
        <v>78100</v>
      </c>
      <c r="H31" s="27">
        <f>+G31*E31</f>
        <v>0</v>
      </c>
      <c r="I31" s="18"/>
    </row>
    <row r="32" spans="1:9" ht="16.149999999999999" customHeight="1" x14ac:dyDescent="0.25">
      <c r="A32" s="40"/>
      <c r="B32" s="35" t="s">
        <v>58</v>
      </c>
      <c r="C32" s="12">
        <v>6200</v>
      </c>
      <c r="D32" s="34" t="s">
        <v>51</v>
      </c>
      <c r="E32" s="37">
        <v>0</v>
      </c>
      <c r="F32" s="13">
        <f>E32*C32</f>
        <v>0</v>
      </c>
      <c r="G32" s="6"/>
      <c r="H32" s="6"/>
      <c r="I32" s="18"/>
    </row>
    <row r="33" spans="1:10" ht="16.149999999999999" customHeight="1" x14ac:dyDescent="0.25">
      <c r="A33" s="40"/>
      <c r="B33" s="7" t="s">
        <v>15</v>
      </c>
      <c r="C33" s="12"/>
      <c r="D33" s="3"/>
      <c r="E33" s="3"/>
      <c r="F33" s="13">
        <f>SUM(F31:F32)</f>
        <v>0</v>
      </c>
      <c r="G33" s="6"/>
      <c r="H33" s="6"/>
      <c r="I33" s="18"/>
    </row>
    <row r="34" spans="1:10" ht="16.149999999999999" customHeight="1" x14ac:dyDescent="0.25">
      <c r="A34" s="47" t="s">
        <v>266</v>
      </c>
      <c r="B34" s="28" t="s">
        <v>267</v>
      </c>
      <c r="C34" s="24"/>
      <c r="D34" s="24"/>
      <c r="E34" s="17"/>
      <c r="F34" s="17"/>
      <c r="G34" s="26"/>
      <c r="H34" s="26"/>
      <c r="I34" s="18"/>
    </row>
    <row r="35" spans="1:10" ht="16.149999999999999" customHeight="1" x14ac:dyDescent="0.25">
      <c r="A35" s="3"/>
      <c r="B35" s="35" t="s">
        <v>72</v>
      </c>
      <c r="C35" s="12"/>
      <c r="D35" s="7"/>
      <c r="E35" s="11">
        <v>0</v>
      </c>
      <c r="F35" s="13"/>
      <c r="G35" s="27"/>
      <c r="H35" s="27"/>
      <c r="I35" s="18"/>
    </row>
    <row r="36" spans="1:10" ht="16.149999999999999" customHeight="1" x14ac:dyDescent="0.25">
      <c r="A36" s="40"/>
      <c r="B36" s="35" t="s">
        <v>268</v>
      </c>
      <c r="C36" s="12">
        <v>19</v>
      </c>
      <c r="D36" s="34" t="s">
        <v>269</v>
      </c>
      <c r="E36" s="37">
        <v>0</v>
      </c>
      <c r="F36" s="13">
        <f>E36*C36</f>
        <v>0</v>
      </c>
      <c r="G36" s="6">
        <v>20</v>
      </c>
      <c r="H36" s="27">
        <f>+G36*E36</f>
        <v>0</v>
      </c>
      <c r="I36" s="18"/>
    </row>
    <row r="37" spans="1:10" ht="16.149999999999999" customHeight="1" x14ac:dyDescent="0.25">
      <c r="A37" s="40"/>
      <c r="B37" s="7" t="s">
        <v>15</v>
      </c>
      <c r="C37" s="12"/>
      <c r="D37" s="3"/>
      <c r="E37" s="3"/>
      <c r="F37" s="13">
        <f>SUM(F36:F36)</f>
        <v>0</v>
      </c>
      <c r="G37" s="6"/>
      <c r="H37" s="6"/>
      <c r="I37" s="18"/>
    </row>
    <row r="38" spans="1:10" x14ac:dyDescent="0.25">
      <c r="A38" s="51" t="s">
        <v>242</v>
      </c>
      <c r="B38" s="29"/>
      <c r="C38" s="30"/>
      <c r="D38" s="29"/>
      <c r="E38" s="31"/>
      <c r="F38" s="32"/>
      <c r="G38" s="19"/>
      <c r="H38" s="19"/>
      <c r="I38" s="18"/>
    </row>
    <row r="39" spans="1:10" ht="17.25" x14ac:dyDescent="0.3">
      <c r="A39" s="52"/>
      <c r="B39" s="14" t="s">
        <v>3</v>
      </c>
      <c r="C39" s="15">
        <f>+F7+F11+F15+F20+F24+F28+F33+F37</f>
        <v>0</v>
      </c>
      <c r="D39" s="3"/>
      <c r="E39" s="3"/>
      <c r="I39" s="19"/>
      <c r="J39" s="6"/>
    </row>
    <row r="40" spans="1:10" ht="17.25" x14ac:dyDescent="0.3">
      <c r="A40" s="52"/>
      <c r="B40" s="14" t="s">
        <v>18</v>
      </c>
      <c r="C40" s="15">
        <f>+H5+H10+H14+H18+H23+H27+H31+H36</f>
        <v>0</v>
      </c>
      <c r="D40" s="3"/>
      <c r="E40" s="3"/>
      <c r="G40" s="5"/>
      <c r="H40" s="33"/>
      <c r="I40" s="19"/>
      <c r="J40" s="6"/>
    </row>
    <row r="41" spans="1:10" ht="17.25" x14ac:dyDescent="0.3">
      <c r="A41" s="52"/>
      <c r="B41" s="14" t="s">
        <v>0</v>
      </c>
      <c r="C41" s="57" t="e">
        <f>+C40/C39</f>
        <v>#DIV/0!</v>
      </c>
      <c r="D41" s="3"/>
      <c r="E41" s="3"/>
      <c r="G41" s="3"/>
      <c r="H41" s="3"/>
      <c r="I41" s="18"/>
      <c r="J41" s="3"/>
    </row>
    <row r="42" spans="1:10" ht="15" customHeight="1" x14ac:dyDescent="0.3">
      <c r="A42" s="52"/>
      <c r="B42" s="16" t="s">
        <v>1</v>
      </c>
      <c r="C42" s="49" t="e">
        <f>C41</f>
        <v>#DIV/0!</v>
      </c>
      <c r="D42" s="3"/>
      <c r="E42" s="3"/>
      <c r="G42" s="3"/>
      <c r="H42" s="3"/>
      <c r="I42" s="18"/>
      <c r="J42" s="3"/>
    </row>
    <row r="43" spans="1:10" x14ac:dyDescent="0.25">
      <c r="A43" s="53" t="s">
        <v>243</v>
      </c>
      <c r="B43" s="20"/>
      <c r="C43" s="21"/>
      <c r="D43" s="22"/>
      <c r="E43" s="20"/>
      <c r="F43" s="18"/>
      <c r="G43" s="20"/>
      <c r="H43" s="20"/>
      <c r="I43" s="20"/>
    </row>
    <row r="44" spans="1:10" ht="17.25" x14ac:dyDescent="0.3">
      <c r="B44" s="14" t="s">
        <v>72</v>
      </c>
      <c r="C44" s="42">
        <f>SUM(E30,E26,E22,E17,E13,E9,E4,E35)</f>
        <v>0</v>
      </c>
      <c r="D44" s="1"/>
    </row>
    <row r="45" spans="1:10" ht="17.25" x14ac:dyDescent="0.3">
      <c r="B45" s="14" t="s">
        <v>101</v>
      </c>
      <c r="C45" s="43" t="e">
        <f>+C40/C44</f>
        <v>#DIV/0!</v>
      </c>
      <c r="D45" s="1"/>
    </row>
    <row r="46" spans="1:10" x14ac:dyDescent="0.25">
      <c r="C46" s="4"/>
      <c r="D46" s="1"/>
    </row>
    <row r="47" spans="1:10" x14ac:dyDescent="0.25">
      <c r="C47" s="54"/>
      <c r="D47" s="1"/>
    </row>
    <row r="48" spans="1:10" ht="13.9" customHeight="1" x14ac:dyDescent="0.25"/>
    <row r="57" ht="14.45" customHeight="1" x14ac:dyDescent="0.25"/>
    <row r="174" ht="14.45" customHeight="1" x14ac:dyDescent="0.25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Guide</vt:lpstr>
      <vt:lpstr>Svin</vt:lpstr>
      <vt:lpstr>Kvæg</vt:lpstr>
      <vt:lpstr>Frugt,bær og grønt</vt:lpstr>
      <vt:lpstr>Planteavl</vt:lpstr>
      <vt:lpstr>Æg &amp; Fjerkræ</vt:lpstr>
      <vt:lpstr>Får &amp; geder</vt:lpstr>
    </vt:vector>
  </TitlesOfParts>
  <Company>NaturErhvervstyrelsen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Norman Lund (LFST)</dc:creator>
  <cp:lastModifiedBy>Sebastian Karol Peczek (LBST)</cp:lastModifiedBy>
  <dcterms:created xsi:type="dcterms:W3CDTF">2020-05-01T11:39:14Z</dcterms:created>
  <dcterms:modified xsi:type="dcterms:W3CDTF">2022-11-04T14:36:55Z</dcterms:modified>
</cp:coreProperties>
</file>